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eople.ey.com/personal/sasivimol_tiposot_th_ey_com/Documents/Desktop/Mono/mono FS/MNX/YE'23/Draft V.1/"/>
    </mc:Choice>
  </mc:AlternateContent>
  <xr:revisionPtr revIDLastSave="109" documentId="13_ncr:1_{D3C27654-F4C5-4691-92E4-184DB05499A7}" xr6:coauthVersionLast="47" xr6:coauthVersionMax="47" xr10:uidLastSave="{20A977FD-535E-46B2-809C-9B1167614F17}"/>
  <bookViews>
    <workbookView xWindow="-110" yWindow="-110" windowWidth="19420" windowHeight="10420" xr2:uid="{00000000-000D-0000-FFFF-FFFF00000000}"/>
  </bookViews>
  <sheets>
    <sheet name="BS" sheetId="1" r:id="rId1"/>
    <sheet name="PL&amp;CF" sheetId="2" r:id="rId2"/>
    <sheet name="CE1" sheetId="3" r:id="rId3"/>
    <sheet name="CE2" sheetId="5" r:id="rId4"/>
  </sheets>
  <definedNames>
    <definedName name="_xlnm._FilterDatabase" localSheetId="1" hidden="1">'PL&amp;CF'!$E$50:$E$55</definedName>
    <definedName name="_xlnm.Print_Area" localSheetId="0">BS!$A$1:$L$85</definedName>
    <definedName name="_xlnm.Print_Area" localSheetId="2">'CE1'!$A$1:$R$24</definedName>
    <definedName name="_xlnm.Print_Area" localSheetId="3">'CE2'!$A$1:$L$20</definedName>
    <definedName name="_xlnm.Print_Area" localSheetId="1">'PL&amp;CF'!$A$1:$L$119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" i="2" l="1"/>
  <c r="F25" i="1" l="1"/>
  <c r="F16" i="1"/>
  <c r="F56" i="1" l="1"/>
  <c r="J56" i="1" l="1"/>
  <c r="K31" i="2" l="1"/>
  <c r="I31" i="2"/>
  <c r="G31" i="2"/>
  <c r="E31" i="2"/>
  <c r="L56" i="1"/>
  <c r="H56" i="1"/>
  <c r="L48" i="1"/>
  <c r="L57" i="1" s="1"/>
  <c r="H39" i="1"/>
  <c r="H48" i="1" s="1"/>
  <c r="L25" i="1"/>
  <c r="L26" i="1" s="1"/>
  <c r="H25" i="1"/>
  <c r="H26" i="1" s="1"/>
  <c r="L14" i="1"/>
  <c r="L16" i="1" s="1"/>
  <c r="H16" i="1"/>
  <c r="K99" i="2"/>
  <c r="G94" i="2"/>
  <c r="G99" i="2" s="1"/>
  <c r="K18" i="2"/>
  <c r="K11" i="2"/>
  <c r="G18" i="2"/>
  <c r="G11" i="2"/>
  <c r="E13" i="5"/>
  <c r="G12" i="5"/>
  <c r="G13" i="5" s="1"/>
  <c r="E12" i="5"/>
  <c r="C12" i="5"/>
  <c r="C13" i="5" s="1"/>
  <c r="K11" i="5"/>
  <c r="C17" i="3"/>
  <c r="I15" i="3"/>
  <c r="I17" i="3" s="1"/>
  <c r="G15" i="3"/>
  <c r="G17" i="3" s="1"/>
  <c r="E15" i="3"/>
  <c r="E17" i="3" s="1"/>
  <c r="C15" i="3"/>
  <c r="O16" i="3"/>
  <c r="K16" i="3"/>
  <c r="H57" i="1" l="1"/>
  <c r="Q16" i="3"/>
  <c r="G19" i="2"/>
  <c r="G22" i="2" s="1"/>
  <c r="K19" i="2"/>
  <c r="K22" i="2" s="1"/>
  <c r="L27" i="1"/>
  <c r="H27" i="1"/>
  <c r="K24" i="2" l="1"/>
  <c r="K37" i="2" s="1"/>
  <c r="G24" i="2"/>
  <c r="G37" i="2" s="1"/>
  <c r="K33" i="2"/>
  <c r="G33" i="2"/>
  <c r="J69" i="1"/>
  <c r="F69" i="1"/>
  <c r="H69" i="1"/>
  <c r="F48" i="1" l="1"/>
  <c r="L69" i="1" l="1"/>
  <c r="G17" i="5" l="1"/>
  <c r="E17" i="5"/>
  <c r="C17" i="5"/>
  <c r="O13" i="3" l="1"/>
  <c r="O12" i="3"/>
  <c r="O20" i="3"/>
  <c r="K108" i="2" l="1"/>
  <c r="I108" i="2"/>
  <c r="G108" i="2"/>
  <c r="E108" i="2"/>
  <c r="I99" i="2" l="1"/>
  <c r="E99" i="2" l="1"/>
  <c r="J16" i="1" l="1"/>
  <c r="I11" i="2" l="1"/>
  <c r="E11" i="2" l="1"/>
  <c r="G15" i="5" l="1"/>
  <c r="E15" i="5"/>
  <c r="C15" i="5"/>
  <c r="K14" i="3"/>
  <c r="L71" i="1" l="1"/>
  <c r="C18" i="5"/>
  <c r="J71" i="1" s="1"/>
  <c r="L72" i="1"/>
  <c r="E18" i="5"/>
  <c r="L75" i="1"/>
  <c r="G18" i="5"/>
  <c r="J26" i="1"/>
  <c r="E110" i="2"/>
  <c r="I110" i="2"/>
  <c r="J48" i="1"/>
  <c r="E18" i="2"/>
  <c r="E19" i="2" s="1"/>
  <c r="E22" i="2" s="1"/>
  <c r="I18" i="2"/>
  <c r="M15" i="3"/>
  <c r="G21" i="3"/>
  <c r="I21" i="3"/>
  <c r="E21" i="3"/>
  <c r="C21" i="3"/>
  <c r="G19" i="3"/>
  <c r="I19" i="3"/>
  <c r="E19" i="3"/>
  <c r="C19" i="3"/>
  <c r="Q12" i="3"/>
  <c r="K9" i="5"/>
  <c r="J67" i="2"/>
  <c r="E47" i="2" l="1"/>
  <c r="O15" i="3"/>
  <c r="M17" i="3"/>
  <c r="O17" i="3" s="1"/>
  <c r="H72" i="1"/>
  <c r="E22" i="3"/>
  <c r="F72" i="1" s="1"/>
  <c r="H71" i="1"/>
  <c r="C22" i="3"/>
  <c r="F71" i="1" s="1"/>
  <c r="H75" i="1"/>
  <c r="I22" i="3"/>
  <c r="F75" i="1" s="1"/>
  <c r="H73" i="1"/>
  <c r="G22" i="3"/>
  <c r="F73" i="1" s="1"/>
  <c r="M21" i="3"/>
  <c r="O21" i="3" s="1"/>
  <c r="O14" i="3"/>
  <c r="Q14" i="3" s="1"/>
  <c r="I19" i="2"/>
  <c r="I22" i="2" s="1"/>
  <c r="J57" i="1"/>
  <c r="F57" i="1"/>
  <c r="F26" i="1"/>
  <c r="F27" i="1" s="1"/>
  <c r="J27" i="1"/>
  <c r="J75" i="1"/>
  <c r="J72" i="1"/>
  <c r="I24" i="2" l="1"/>
  <c r="I47" i="2"/>
  <c r="I66" i="2" s="1"/>
  <c r="I76" i="2" s="1"/>
  <c r="K47" i="2"/>
  <c r="K66" i="2" s="1"/>
  <c r="K76" i="2" s="1"/>
  <c r="K80" i="2" s="1"/>
  <c r="K109" i="2" s="1"/>
  <c r="E24" i="2"/>
  <c r="K20" i="3" s="1"/>
  <c r="I16" i="5" l="1"/>
  <c r="I37" i="2"/>
  <c r="I17" i="5"/>
  <c r="K17" i="5" s="1"/>
  <c r="E37" i="2"/>
  <c r="M19" i="3"/>
  <c r="M22" i="3" s="1"/>
  <c r="I80" i="2"/>
  <c r="K111" i="2"/>
  <c r="K112" i="2" s="1"/>
  <c r="I33" i="2"/>
  <c r="E33" i="2"/>
  <c r="G47" i="2"/>
  <c r="G66" i="2" s="1"/>
  <c r="G76" i="2" s="1"/>
  <c r="G80" i="2" s="1"/>
  <c r="G109" i="2" s="1"/>
  <c r="K13" i="3"/>
  <c r="K21" i="3"/>
  <c r="E66" i="2"/>
  <c r="I109" i="2" l="1"/>
  <c r="I111" i="2" s="1"/>
  <c r="I112" i="2" s="1"/>
  <c r="K15" i="3"/>
  <c r="O19" i="3"/>
  <c r="O22" i="3"/>
  <c r="I10" i="5"/>
  <c r="I12" i="5" s="1"/>
  <c r="G111" i="2"/>
  <c r="G112" i="2" s="1"/>
  <c r="Q21" i="3"/>
  <c r="Q13" i="3"/>
  <c r="Q20" i="3"/>
  <c r="E76" i="2"/>
  <c r="E80" i="2" s="1"/>
  <c r="E109" i="2" s="1"/>
  <c r="I13" i="5" l="1"/>
  <c r="K13" i="5" s="1"/>
  <c r="K12" i="5"/>
  <c r="K17" i="3"/>
  <c r="Q15" i="3"/>
  <c r="K10" i="5"/>
  <c r="K16" i="5"/>
  <c r="I15" i="5" l="1"/>
  <c r="I18" i="5" s="1"/>
  <c r="J76" i="1" s="1"/>
  <c r="Q17" i="3"/>
  <c r="K19" i="3"/>
  <c r="K18" i="5" l="1"/>
  <c r="K15" i="5"/>
  <c r="L76" i="1"/>
  <c r="L77" i="1" s="1"/>
  <c r="L78" i="1" s="1"/>
  <c r="L79" i="1" s="1"/>
  <c r="K22" i="3"/>
  <c r="F76" i="1" s="1"/>
  <c r="F77" i="1" s="1"/>
  <c r="H76" i="1"/>
  <c r="H77" i="1" s="1"/>
  <c r="H78" i="1" s="1"/>
  <c r="H79" i="1" s="1"/>
  <c r="Q19" i="3"/>
  <c r="K14" i="5"/>
  <c r="J77" i="1"/>
  <c r="J78" i="1" s="1"/>
  <c r="J79" i="1" s="1"/>
  <c r="Q22" i="3" l="1"/>
  <c r="Q23" i="3" s="1"/>
  <c r="Q18" i="3"/>
  <c r="K19" i="5"/>
  <c r="F78" i="1" l="1"/>
  <c r="F79" i="1" l="1"/>
  <c r="E111" i="2"/>
  <c r="E112" i="2" s="1"/>
</calcChain>
</file>

<file path=xl/sharedStrings.xml><?xml version="1.0" encoding="utf-8"?>
<sst xmlns="http://schemas.openxmlformats.org/spreadsheetml/2006/main" count="257" uniqueCount="187">
  <si>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</si>
  <si>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</si>
  <si>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</si>
  <si>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</si>
  <si>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</si>
  <si>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</si>
  <si>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</si>
  <si>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</si>
  <si>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</si>
  <si>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</si>
  <si>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</si>
  <si>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</si>
  <si>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</si>
  <si>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</si>
  <si>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</si>
  <si>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</si>
  <si>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</si>
  <si>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</si>
  <si>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</si>
  <si>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</si>
  <si>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ทุนออกจำหน่ายและชำระเต็มมูลค่าแล้ว</t>
  </si>
  <si>
    <t>กำไรสะสม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</si>
  <si>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</si>
  <si>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</si>
  <si>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</si>
  <si>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</si>
  <si>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</si>
  <si>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</si>
  <si>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</si>
  <si>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รวมค่าใช้จ่าย</t>
  </si>
  <si>
    <t>งบกระแสเงินสด</t>
  </si>
  <si>
    <t>กระแสเงินสดจากกิจกรรมดำเนินงาน</t>
  </si>
  <si>
    <t xml:space="preserve">   สินค้าคงเหลือ</t>
  </si>
  <si>
    <t xml:space="preserve">   สินทรัพย์ไม่หมุนเวียนอื่น</t>
  </si>
  <si>
    <t xml:space="preserve">   จ่ายภาษีเงินได้</t>
  </si>
  <si>
    <t>งบกระแสเงินสด (ต่อ)</t>
  </si>
  <si>
    <t>กระแสเงินสดจากกิจกรรมลงทุน</t>
  </si>
  <si>
    <t>กระแสเงินสดจากกิจกรรมจัดหาเงิน</t>
  </si>
  <si>
    <t>จ่ายดอกเบี้ย</t>
  </si>
  <si>
    <t>ข้อมูลกระแสเงินสดเปิดเผยเพิ่มเติม</t>
  </si>
  <si>
    <t>รายการที่มิใช่เงินสด</t>
  </si>
  <si>
    <t>งบแสดงการเปลี่ยนแปลงส่วนของผู้ถือหุ้น</t>
  </si>
  <si>
    <t>ยังไม่ได้จัดสรร</t>
  </si>
  <si>
    <t>รวม</t>
  </si>
  <si>
    <t>เงินฝากธนาคารที่มีภาระค้ำประกัน</t>
  </si>
  <si>
    <t>งบแสดงฐานะการเงิน</t>
  </si>
  <si>
    <t>งบแสดงฐานะการเงิน (ต่อ)</t>
  </si>
  <si>
    <t>สำรองผลประโยชน์ระยะยาวของพนักงาน</t>
  </si>
  <si>
    <t>ลูกหนี้การค้าและลูกหนี้อื่น</t>
  </si>
  <si>
    <t>เจ้าหนี้การค้าและเจ้าหนี้อื่น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</si>
  <si>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</si>
  <si>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</si>
  <si>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สินทรัพย์ไม่มีตัวตน</t>
  </si>
  <si>
    <t>หนี้สินหมุนเวียนอื่น</t>
  </si>
  <si>
    <t>ส่วนเกินมูลค่าหุ้นสามัญ</t>
  </si>
  <si>
    <t>องค์ประกอบอื่นของส่วนของผู้ถือหุ้น</t>
  </si>
  <si>
    <t>ต้นทุนขายและให้บริการ</t>
  </si>
  <si>
    <t>กำไรขาดทุนเบ็ดเสร็จอื่น:</t>
  </si>
  <si>
    <t xml:space="preserve">   ค่าตัดจำหน่าย</t>
  </si>
  <si>
    <t xml:space="preserve">   ค่าเสื่อมราคา</t>
  </si>
  <si>
    <t xml:space="preserve">   หนี้สินหมุนเวียนอื่น</t>
  </si>
  <si>
    <t>งบการเงินที่เป็น</t>
  </si>
  <si>
    <t>เงินตราต่างประเทศ</t>
  </si>
  <si>
    <t>เบ็ดเสร็จอื่น</t>
  </si>
  <si>
    <t>กำไรขาดทุน</t>
  </si>
  <si>
    <t>งบแสดงการเปลี่ยนแปลงส่วนของผู้ถือหุ้น (ต่อ)</t>
  </si>
  <si>
    <t xml:space="preserve">   จัดสรรแล้ว - สำรองตามกฎหมาย</t>
  </si>
  <si>
    <t>สินทรัพย์ภาษีเงินได้รอการตัดบัญชี</t>
  </si>
  <si>
    <t>สินทรัพย์ไม่หมุนเวียนอื่น</t>
  </si>
  <si>
    <t>หนี้สินดำเนินงานเพิ่มขึ้น (ลดลง)</t>
  </si>
  <si>
    <t>ส่วนของหนี้สินระยะยาวที่ถึงกำหนดชำระภายในหนึ่งปี</t>
  </si>
  <si>
    <t xml:space="preserve">   ต้นทุนการได้รับใบอนุญาตให้ใช้คลื่นความถี่ตัดจำหน่าย</t>
  </si>
  <si>
    <t>งบกำไรขาดทุนเบ็ดเสร็จ</t>
  </si>
  <si>
    <t>เงินสดรับจากการจำหน่ายอุปกรณ์</t>
  </si>
  <si>
    <t>ต้นทุนการได้รับใบอนุญาตให้ใช้คลื่นความถี่</t>
  </si>
  <si>
    <t>ที่ดิน อาคารและอุปกรณ์</t>
  </si>
  <si>
    <t xml:space="preserve">   เงินกู้ยืมระยะยาวจากธนาคาร</t>
  </si>
  <si>
    <t>กรรมการ</t>
  </si>
  <si>
    <t>ส่วนเกินมูลค่า</t>
  </si>
  <si>
    <t>หุ้นสามัญ</t>
  </si>
  <si>
    <t>จัดสรรแล้ว</t>
  </si>
  <si>
    <t>ส่วนต่ำกว่าทุนจาก</t>
  </si>
  <si>
    <t>การควบคุมเดียวกัน</t>
  </si>
  <si>
    <t>การรวมธุรกิจภายใต้</t>
  </si>
  <si>
    <t>ผลต่างจากการแปลงค่า</t>
  </si>
  <si>
    <t>ค่าใช้จ่ายในการขายและให้บริการ</t>
  </si>
  <si>
    <t xml:space="preserve">   สำรองผลประโยชน์ระยะยาวของพนักงาน</t>
  </si>
  <si>
    <t xml:space="preserve">   ค่าใช้จ่ายจ่ายล่วงหน้า</t>
  </si>
  <si>
    <t xml:space="preserve">   ซื้ออุปกรณ์โดยยังไม่ได้จ่ายชำระ</t>
  </si>
  <si>
    <t xml:space="preserve">   ซื้อสินทรัพย์ไม่มีตัวตนโดยยังไม่ได้จ่ายชำระ</t>
  </si>
  <si>
    <t>ค่าใช้จ่ายจ่ายล่วงหน้า</t>
  </si>
  <si>
    <t>สินทรัพย์หมุนเวียนอื่น</t>
  </si>
  <si>
    <t xml:space="preserve">   สินทรัพย์หมุนเวียนอื่น</t>
  </si>
  <si>
    <t>ซื้อและจ่ายชำระเจ้าหนี้ค่าซื้อสินทรัพย์ไม่มีตัวตน</t>
  </si>
  <si>
    <t>ซื้อและจ่ายชำระเจ้าหนี้ค่าซื้ออุปกรณ์</t>
  </si>
  <si>
    <t>ชำระคืนเงินกู้ยืมระยะยาวจากธนาคาร</t>
  </si>
  <si>
    <t>ของส่วนของผู้ถือหุ้น</t>
  </si>
  <si>
    <t>องค์ประกอบอื่น</t>
  </si>
  <si>
    <t>สินทรัพย์ภาษีเงินได้ของงวดปัจจุบัน</t>
  </si>
  <si>
    <t>ส่วนต่ำกว่าทุนจากการรวมธุรกิจภายใต้การควบคุมเดียวกัน</t>
  </si>
  <si>
    <t>รายได้จากสัญญาที่ทำกับลูกค้า</t>
  </si>
  <si>
    <t>กำไรหรือขาดทุน:</t>
  </si>
  <si>
    <t>เงินสดสุทธิจาก (ใช้ไปใน) กิจกรรมจัดหาเงิน</t>
  </si>
  <si>
    <t>สินทรัพย์ดำเนินงานลดลง (เพิ่มขึ้น)</t>
  </si>
  <si>
    <t>ต้นทุนทางการเงิน</t>
  </si>
  <si>
    <t>และชำระแล้ว</t>
  </si>
  <si>
    <t xml:space="preserve">   จ่ายผลประโยชน์ระยะยาวของพนักงาน</t>
  </si>
  <si>
    <t>สินทรัพย์ที่เกิดจากสัญญา - รายได้ค้างรับ</t>
  </si>
  <si>
    <t xml:space="preserve">      หุ้นสามัญ 3,471,054,038 หุ้น มูลค่าหุ้นละ 0.1 บาท</t>
  </si>
  <si>
    <t xml:space="preserve">   จากกิจกรรมดำเนินงาน</t>
  </si>
  <si>
    <t>เงินกู้ยืมระยะสั้นจากบุคคลที่ไม่เกี่ยวข้องกัน</t>
  </si>
  <si>
    <t>หนี้สินที่เกิดจากสัญญา - รายได้รับล่วงหน้า</t>
  </si>
  <si>
    <t xml:space="preserve">   หนี้สินตามสัญญาเช่า</t>
  </si>
  <si>
    <t xml:space="preserve">   ขาดทุน (กำไร) จากการจำหน่ายอุปกรณ์</t>
  </si>
  <si>
    <t xml:space="preserve">   รับคืนภาษีเงินได้หัก ณ ที่จ่าย</t>
  </si>
  <si>
    <t>เงินสดและรายการเทียบเท่าเงินสดเพิ่มขึ้น (ลดลง) สุทธิ</t>
  </si>
  <si>
    <t>จ่ายเงินปันผล</t>
  </si>
  <si>
    <t>เงินเบิกเกินบัญชีและเงินกู้ยืมระยะสั้นจากธนาคาร</t>
  </si>
  <si>
    <t>(หน่วย: บาท)</t>
  </si>
  <si>
    <t>กำไรขาดทุนเบ็ดเสร็จอื่นสำหรับปี</t>
  </si>
  <si>
    <t>กำไรขาดทุนเบ็ดเสร็จรวมสำหรับปี</t>
  </si>
  <si>
    <t>หมายเหตุประกอบงบการเงินเป็นส่วนหนึ่งของงบการเงินนี้</t>
  </si>
  <si>
    <t>เงินสดสุทธิจาก (ใช้ไปใน) กิจกรรมลงทุน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</si>
  <si>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</si>
  <si>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</si>
  <si>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รายได้ทางการเงิน</t>
  </si>
  <si>
    <t xml:space="preserve">   รายได้ทางการเงิน</t>
  </si>
  <si>
    <t xml:space="preserve">   ต้นทุนทางการเงิน</t>
  </si>
  <si>
    <t>เงินฝากธนาคารที่มีภาระค้ำประกันเพิ่มขึ้น</t>
  </si>
  <si>
    <t>เงินฝากธนาคารที่มีภาระค้ำประกันลดลง</t>
  </si>
  <si>
    <t>เงินสดรับจากดอกเบี้ย</t>
  </si>
  <si>
    <t>จ่ายชำระเงินต้นของหนี้สินตามสัญญาเช่า</t>
  </si>
  <si>
    <t>เงินสดรับคืนทุนจากบริษัทย่อย</t>
  </si>
  <si>
    <t>เงินให้กู้ยืมแก่บริษัทย่อยลดลง</t>
  </si>
  <si>
    <t>บริษัท โมโน เน็กซ์ จำกัด (มหาชน) และบริษัทย่อย</t>
  </si>
  <si>
    <t>ทุนเรือนหุ้นที่ออก</t>
  </si>
  <si>
    <t xml:space="preserve">   สินทรัพย์ได้มาภายใต้สัญญาเช่า</t>
  </si>
  <si>
    <t>กำไรสำหรับปี</t>
  </si>
  <si>
    <t xml:space="preserve">   ขาดทุน (กำไร) จากอัตราแลกเปลี่ยนที่ยังไม่เกิดขึ้นจริง</t>
  </si>
  <si>
    <t>ยอดคงเหลือ ณ วันที่ 1 มกราคม 2565</t>
  </si>
  <si>
    <t>ยอดคงเหลือ ณ วันที่ 31 ธันวาคม 2565</t>
  </si>
  <si>
    <t>การชำระบัญชีเสร็จสิ้นของบริษัทย่อย</t>
  </si>
  <si>
    <t>เจ้าหนี้ค่าซื้อสินทรัพย์ไม่หมุนเวียน</t>
  </si>
  <si>
    <t>เงินให้กู้ยืมแก่บริษัทย่อย</t>
  </si>
  <si>
    <t xml:space="preserve">      หุ้นสามัญ 3,818,054,038 หุ้น มูลค่าหุ้นละ 0.1 บาท</t>
  </si>
  <si>
    <t>เงินสดจาก (ใช้ไปใน) กิจกรรมดำเนินงาน</t>
  </si>
  <si>
    <t xml:space="preserve">   ขาดทุนจากการชำระบัญชีเสร็จสิ้นของบริษัทย่อย</t>
  </si>
  <si>
    <t>เงินสดสุทธิจาก (ใช้ไปใน) กิจกรรมดำเนินงาน</t>
  </si>
  <si>
    <t>เงินเบิกเกินบัญชีและเงินกู้ยืมระยะสั้นจากธนาคารเพิ่มขึ้น (ลดลง)</t>
  </si>
  <si>
    <t>เงินกู้ยืมระยะสั้นจากบุคคลที่ไม่เกี่ยวข้องกันลดลง</t>
  </si>
  <si>
    <t>หนี้สินตราสารอนุพันธ์ - สัญญาซื้อขายเงินตรา</t>
  </si>
  <si>
    <t xml:space="preserve">   ต่างประเทศล่วงหน้า</t>
  </si>
  <si>
    <t>หนี้สินระยะยาว - สุทธิจากส่วนที่ถึงกำหนดชำระ</t>
  </si>
  <si>
    <t xml:space="preserve">   ภายในหนึ่งปี</t>
  </si>
  <si>
    <t xml:space="preserve">   ประกันภัย - สุทธิจากภาษีเงินได้</t>
  </si>
  <si>
    <t>ผลกำไรจากการประมาณการตามหลักคณิตศาสตร์</t>
  </si>
  <si>
    <t>กำไรจากการดำเนินงานก่อนการเปลี่ยนแปลงในสินทรัพย์</t>
  </si>
  <si>
    <t xml:space="preserve">   และหนี้สินดำเนินงาน</t>
  </si>
  <si>
    <t>สำหรับปีสิ้นสุดวันที่ 31 ธันวาคม 2566</t>
  </si>
  <si>
    <t>ยอดคงเหลือ ณ วันที่ 1 มกราคม 2566</t>
  </si>
  <si>
    <t>ยอดคงเหลือ ณ วันที่ 31 ธันวาคม 2566</t>
  </si>
  <si>
    <t>ณ วันที่ 31 ธันวาคม 2566</t>
  </si>
  <si>
    <t>ค่าใช้จ่ายภาษีเงินได้</t>
  </si>
  <si>
    <t xml:space="preserve">   กลับรายการปรับลดสินค้าคงเหลือเป็นมูลค่าสุทธิที่จะได้รับ</t>
  </si>
  <si>
    <t xml:space="preserve">   กำไรจากการปรับมูลค่ายุติธรรมของสัญญาซื้อขาย</t>
  </si>
  <si>
    <t xml:space="preserve">      เงินตราต่างประเทศล่วงหน้า</t>
  </si>
  <si>
    <t>เงินสดรับจากเงินกู้ยืมระยะยาวจากธนาคาร</t>
  </si>
  <si>
    <t>รายการที่จะไม่ถูกบันทึกในส่วนของกำไรหรือขาดทุน</t>
  </si>
  <si>
    <t xml:space="preserve">   ในภายหลัง</t>
  </si>
  <si>
    <t>ขาดทุนจากการด้อยค่าของเงินลงทุนในบริษัทย่อย</t>
  </si>
  <si>
    <t>ผลขาดทุนด้านเครดิตที่คาดว่าจะเกิดขึ้น (กลับรายการ)</t>
  </si>
  <si>
    <t xml:space="preserve">   ผลขาดทุนด้านเครดิตที่คาดว่าจะเกิดขึ้น (กลับรายการ)</t>
  </si>
  <si>
    <t xml:space="preserve">   ขาดทุนจากการด้อยค่าของเงินลงทุนในบริษัทย่อย</t>
  </si>
  <si>
    <t>เงินสดจ่ายเพิ่มทุนในบริษัทย่อย</t>
  </si>
  <si>
    <t>กำไร (ขาดทุน) จากกิจกรรมดำเนินงาน</t>
  </si>
  <si>
    <t>กำไร (ขาดทุน) ก่อนภาษีเงินได้</t>
  </si>
  <si>
    <t>กำไร (ขาดทุน) สำหรับปี</t>
  </si>
  <si>
    <t>กำไร (ขาดทุน) ต่อหุ้น</t>
  </si>
  <si>
    <t>กำไร (ขาดทุน) ต่อหุ้นขั้นพื้นฐาน</t>
  </si>
  <si>
    <t xml:space="preserve">  กำไร (ขาดทุน) ส่วนที่เป็นของผู้ถือหุ้นของบริษัทฯ</t>
  </si>
  <si>
    <t>กำไร (ขาดทุน) ก่อนภาษี</t>
  </si>
  <si>
    <t>รายการปรับกระทบยอดกำไร (ขาดทุน) ก่อนภาษีเป็นเงินสดรับ (จ่าย)</t>
  </si>
  <si>
    <t>ขาดทุนสำหรับปี</t>
  </si>
  <si>
    <t>สินค้าคงเหลือ - สินค้าสำเร็จรูป</t>
  </si>
  <si>
    <t xml:space="preserve">   ยังไม่ได้จัดสรร (ขาดทุนสะสม)</t>
  </si>
  <si>
    <t>(ขาดทุนสะสม)</t>
  </si>
  <si>
    <t xml:space="preserve">   ขาดทุนจากการจำหน่ายสินทรัพย์ไม่มีตัวตน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</si>
</sst>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  <numFmt numFmtId="166" formatCode="_(* #,##0.000_);_(* \(#,##0.000\);_(* &quot;-&quot;??_);_(@_)"/>
  </numFmts>
  <fonts count="14" x14ac:knownFonts="1">
    <font>
      <sz val="10"/>
      <color theme="1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8"/>
      <name val="EYInterstate Light"/>
    </font>
    <font>
      <sz val="10"/>
      <name val="Arial"/>
      <family val="2"/>
    </font>
    <font>
      <sz val="14"/>
      <name val="Cordia New"/>
      <family val="2"/>
    </font>
    <font>
      <b/>
      <u val="singleAccounting"/>
      <sz val="16"/>
      <name val="Angsana New"/>
      <family val="1"/>
    </font>
    <font>
      <sz val="10"/>
      <color theme="1"/>
      <name val="Arial"/>
      <family val="2"/>
    </font>
    <font>
      <sz val="16"/>
      <color rgb="FFFF0000"/>
      <name val="Angsana New"/>
      <family val="1"/>
    </font>
    <font>
      <sz val="16"/>
      <color rgb="FF000000"/>
      <name val="Angsana New"/>
      <family val="1"/>
    </font>
    <font>
      <sz val="11"/>
      <color indexed="8"/>
      <name val="Tahoma"/>
      <family val="2"/>
      <charset val="222"/>
    </font>
    <font>
      <i/>
      <sz val="16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>
      <alignment vertical="center"/>
    </xf>
    <xf numFmtId="0" fontId="9" fillId="0" borderId="0"/>
    <xf numFmtId="0" fontId="6" fillId="0" borderId="0"/>
    <xf numFmtId="43" fontId="12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Alignment="1"/>
    <xf numFmtId="0" fontId="2" fillId="0" borderId="0" xfId="0" applyNumberFormat="1" applyFont="1" applyFill="1" applyAlignment="1"/>
    <xf numFmtId="41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41" fontId="2" fillId="0" borderId="0" xfId="0" applyNumberFormat="1" applyFont="1" applyFill="1" applyBorder="1" applyAlignment="1"/>
    <xf numFmtId="41" fontId="2" fillId="0" borderId="1" xfId="0" applyNumberFormat="1" applyFont="1" applyFill="1" applyBorder="1" applyAlignment="1"/>
    <xf numFmtId="41" fontId="2" fillId="0" borderId="2" xfId="0" applyNumberFormat="1" applyFont="1" applyFill="1" applyBorder="1" applyAlignment="1"/>
    <xf numFmtId="0" fontId="1" fillId="0" borderId="0" xfId="0" quotePrefix="1" applyNumberFormat="1" applyFont="1" applyFill="1" applyAlignment="1"/>
    <xf numFmtId="0" fontId="3" fillId="0" borderId="0" xfId="0" applyNumberFormat="1" applyFont="1" applyFill="1" applyAlignment="1"/>
    <xf numFmtId="0" fontId="4" fillId="0" borderId="0" xfId="0" applyNumberFormat="1" applyFont="1" applyFill="1" applyAlignment="1"/>
    <xf numFmtId="41" fontId="4" fillId="0" borderId="0" xfId="0" applyNumberFormat="1" applyFont="1" applyFill="1" applyBorder="1" applyAlignment="1"/>
    <xf numFmtId="41" fontId="2" fillId="0" borderId="3" xfId="0" applyNumberFormat="1" applyFont="1" applyFill="1" applyBorder="1" applyAlignment="1"/>
    <xf numFmtId="0" fontId="2" fillId="0" borderId="0" xfId="0" quotePrefix="1" applyNumberFormat="1" applyFont="1" applyFill="1" applyAlignment="1"/>
    <xf numFmtId="41" fontId="2" fillId="0" borderId="0" xfId="1" applyNumberFormat="1" applyFont="1" applyFill="1" applyAlignment="1"/>
    <xf numFmtId="41" fontId="2" fillId="0" borderId="4" xfId="0" applyNumberFormat="1" applyFont="1" applyFill="1" applyBorder="1" applyAlignment="1"/>
    <xf numFmtId="0" fontId="2" fillId="0" borderId="5" xfId="0" applyNumberFormat="1" applyFont="1" applyFill="1" applyBorder="1" applyAlignment="1"/>
    <xf numFmtId="0" fontId="2" fillId="0" borderId="6" xfId="0" applyNumberFormat="1" applyFont="1" applyFill="1" applyBorder="1" applyAlignment="1"/>
    <xf numFmtId="0" fontId="8" fillId="0" borderId="0" xfId="0" applyNumberFormat="1" applyFont="1" applyFill="1" applyBorder="1" applyAlignment="1"/>
    <xf numFmtId="0" fontId="3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2" fillId="0" borderId="0" xfId="0" quotePrefix="1" applyNumberFormat="1" applyFont="1" applyFill="1" applyAlignment="1">
      <alignment horizontal="center"/>
    </xf>
    <xf numFmtId="41" fontId="2" fillId="0" borderId="7" xfId="0" applyNumberFormat="1" applyFont="1" applyFill="1" applyBorder="1" applyAlignment="1"/>
    <xf numFmtId="41" fontId="10" fillId="0" borderId="0" xfId="0" applyNumberFormat="1" applyFont="1" applyFill="1" applyAlignment="1"/>
    <xf numFmtId="41" fontId="3" fillId="0" borderId="0" xfId="0" applyNumberFormat="1" applyFont="1" applyFill="1" applyBorder="1" applyAlignment="1"/>
    <xf numFmtId="41" fontId="11" fillId="0" borderId="0" xfId="0" applyNumberFormat="1" applyFont="1" applyFill="1" applyAlignment="1"/>
    <xf numFmtId="41" fontId="2" fillId="0" borderId="0" xfId="0" quotePrefix="1" applyNumberFormat="1" applyFont="1" applyFill="1" applyAlignment="1"/>
    <xf numFmtId="41" fontId="10" fillId="0" borderId="0" xfId="0" applyNumberFormat="1" applyFont="1" applyFill="1" applyBorder="1" applyAlignment="1"/>
    <xf numFmtId="0" fontId="2" fillId="0" borderId="7" xfId="0" applyNumberFormat="1" applyFont="1" applyFill="1" applyBorder="1" applyAlignment="1"/>
    <xf numFmtId="41" fontId="2" fillId="0" borderId="8" xfId="0" applyNumberFormat="1" applyFont="1" applyFill="1" applyBorder="1" applyAlignment="1"/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43" fontId="2" fillId="0" borderId="0" xfId="1" applyFont="1" applyFill="1" applyAlignment="1"/>
    <xf numFmtId="41" fontId="4" fillId="0" borderId="0" xfId="0" applyNumberFormat="1" applyFont="1" applyFill="1" applyAlignment="1">
      <alignment horizontal="center"/>
    </xf>
    <xf numFmtId="41" fontId="2" fillId="0" borderId="0" xfId="0" applyNumberFormat="1" applyFont="1"/>
    <xf numFmtId="43" fontId="2" fillId="0" borderId="0" xfId="1" applyFont="1" applyFill="1" applyBorder="1" applyAlignment="1"/>
    <xf numFmtId="165" fontId="2" fillId="0" borderId="0" xfId="10" applyNumberFormat="1" applyFont="1" applyFill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43" fontId="2" fillId="0" borderId="0" xfId="0" applyNumberFormat="1" applyFont="1" applyFill="1" applyAlignment="1"/>
    <xf numFmtId="41" fontId="10" fillId="0" borderId="0" xfId="0" applyNumberFormat="1" applyFont="1" applyFill="1"/>
    <xf numFmtId="41" fontId="2" fillId="0" borderId="0" xfId="0" applyNumberFormat="1" applyFont="1" applyFill="1"/>
    <xf numFmtId="164" fontId="10" fillId="0" borderId="0" xfId="1" applyNumberFormat="1" applyFont="1" applyFill="1"/>
    <xf numFmtId="41" fontId="2" fillId="0" borderId="9" xfId="0" applyNumberFormat="1" applyFont="1" applyFill="1" applyBorder="1" applyAlignment="1"/>
    <xf numFmtId="41" fontId="2" fillId="0" borderId="10" xfId="0" applyNumberFormat="1" applyFont="1" applyFill="1" applyBorder="1" applyAlignment="1"/>
    <xf numFmtId="41" fontId="2" fillId="0" borderId="0" xfId="0" applyNumberFormat="1" applyFont="1" applyFill="1" applyBorder="1" applyAlignment="1">
      <alignment horizontal="center"/>
    </xf>
    <xf numFmtId="0" fontId="2" fillId="0" borderId="0" xfId="0" quotePrefix="1" applyFont="1"/>
    <xf numFmtId="166" fontId="2" fillId="0" borderId="4" xfId="1" applyNumberFormat="1" applyFont="1" applyFill="1" applyBorder="1" applyAlignment="1"/>
    <xf numFmtId="41" fontId="2" fillId="0" borderId="0" xfId="0" applyNumberFormat="1" applyFont="1" applyFill="1" applyAlignment="1">
      <alignment horizontal="center"/>
    </xf>
    <xf numFmtId="41" fontId="2" fillId="0" borderId="8" xfId="0" applyNumberFormat="1" applyFont="1" applyFill="1" applyBorder="1"/>
    <xf numFmtId="164" fontId="10" fillId="0" borderId="0" xfId="1" applyNumberFormat="1" applyFont="1" applyFill="1" applyAlignment="1"/>
    <xf numFmtId="0" fontId="1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41" fontId="2" fillId="0" borderId="11" xfId="0" applyNumberFormat="1" applyFont="1" applyBorder="1"/>
    <xf numFmtId="41" fontId="2" fillId="0" borderId="11" xfId="0" applyNumberFormat="1" applyFont="1" applyFill="1" applyBorder="1" applyAlignment="1"/>
  </cellXfs>
  <cellStyles count="11">
    <cellStyle name="Comma" xfId="1" builtinId="3"/>
    <cellStyle name="Comma 13 2" xfId="2" xr:uid="{00000000-0005-0000-0000-000001000000}"/>
    <cellStyle name="Comma 2" xfId="3" xr:uid="{00000000-0005-0000-0000-000002000000}"/>
    <cellStyle name="Comma 2 4" xfId="10" xr:uid="{9EEC2A1B-560A-44C3-9D71-6143AFB55A3E}"/>
    <cellStyle name="Normal" xfId="0" builtinId="0"/>
    <cellStyle name="Normal 10" xfId="4" xr:uid="{00000000-0005-0000-0000-000004000000}"/>
    <cellStyle name="Normal 11 2" xfId="5" xr:uid="{00000000-0005-0000-0000-000005000000}"/>
    <cellStyle name="Normal 12" xfId="6" xr:uid="{00000000-0005-0000-0000-000006000000}"/>
    <cellStyle name="Normal 2" xfId="7" xr:uid="{00000000-0005-0000-0000-000007000000}"/>
    <cellStyle name="Normal 4" xfId="8" xr:uid="{00000000-0005-0000-0000-000008000000}"/>
    <cellStyle name="Normal 5" xfId="9" xr:uid="{00000000-0005-0000-0000-000009000000}"/>
  </cellStyles>
  <dxfs count="0"/>
  <tableStyles count="0" defaultTableStyle="TableStyleMedium9" defaultPivotStyle="PivotStyleLight16"/>
  <colors>
    <mruColors>
      <color rgb="FFCCFF99"/>
      <color rgb="FFFF66CC"/>
      <color rgb="FF00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85"/>
  <sheetViews>
    <sheetView showGridLines="0" tabSelected="1" view="pageBreakPreview" topLeftCell="A73" zoomScaleNormal="100" zoomScaleSheetLayoutView="100" workbookViewId="0">
      <selection activeCell="D41" sqref="D41"/>
    </sheetView>
  </sheetViews>
  <sheetFormatPr defaultColWidth="10.6328125" defaultRowHeight="24" customHeight="1" x14ac:dyDescent="0.7"/>
  <cols>
    <col min="1" max="1" width="46.453125" style="4" customWidth="1"/>
    <col min="2" max="3" width="1.453125" style="4" customWidth="1"/>
    <col min="4" max="4" width="8.54296875" style="1" customWidth="1"/>
    <col min="5" max="5" width="1.453125" style="4" customWidth="1"/>
    <col min="6" max="6" width="14.36328125" style="4" customWidth="1"/>
    <col min="7" max="7" width="1.453125" style="4" customWidth="1"/>
    <col min="8" max="8" width="14.36328125" style="4" customWidth="1"/>
    <col min="9" max="9" width="1.453125" style="4" customWidth="1"/>
    <col min="10" max="10" width="14.36328125" style="4" customWidth="1"/>
    <col min="11" max="11" width="1.453125" style="4" customWidth="1"/>
    <col min="12" max="12" width="14.36328125" style="4" customWidth="1"/>
    <col min="13" max="13" width="1.453125" style="4" customWidth="1"/>
    <col min="14" max="14" width="13" style="4" customWidth="1"/>
    <col min="15" max="15" width="13.6328125" style="4" bestFit="1" customWidth="1"/>
    <col min="16" max="16" width="10.6328125" style="4"/>
    <col min="17" max="17" width="16.90625" style="4" bestFit="1" customWidth="1"/>
    <col min="18" max="18" width="15.453125" style="4" bestFit="1" customWidth="1"/>
    <col min="19" max="16384" width="10.6328125" style="4"/>
  </cols>
  <sheetData>
    <row r="1" spans="1:12" ht="24" customHeight="1" x14ac:dyDescent="0.7">
      <c r="A1" s="3" t="s">
        <v>134</v>
      </c>
      <c r="B1" s="3"/>
    </row>
    <row r="2" spans="1:12" ht="24" customHeight="1" x14ac:dyDescent="0.7">
      <c r="A2" s="11" t="s">
        <v>45</v>
      </c>
      <c r="B2" s="11"/>
    </row>
    <row r="3" spans="1:12" ht="24" customHeight="1" x14ac:dyDescent="0.7">
      <c r="A3" s="3" t="s">
        <v>161</v>
      </c>
      <c r="B3" s="3"/>
    </row>
    <row r="4" spans="1:12" ht="24" customHeight="1" x14ac:dyDescent="0.7">
      <c r="L4" s="33" t="s">
        <v>118</v>
      </c>
    </row>
    <row r="5" spans="1:12" ht="24" customHeight="1" x14ac:dyDescent="0.85">
      <c r="F5" s="58" t="s">
        <v>0</v>
      </c>
      <c r="G5" s="58"/>
      <c r="H5" s="58"/>
      <c r="I5" s="21"/>
      <c r="J5" s="58" t="s">
        <v>1</v>
      </c>
      <c r="K5" s="58"/>
      <c r="L5" s="58"/>
    </row>
    <row r="6" spans="1:12" ht="24" customHeight="1" x14ac:dyDescent="0.7">
      <c r="C6" s="12"/>
      <c r="D6" s="22" t="s">
        <v>2</v>
      </c>
      <c r="E6" s="12"/>
      <c r="F6" s="34">
        <v>2566</v>
      </c>
      <c r="G6" s="24"/>
      <c r="H6" s="34">
        <v>2565</v>
      </c>
      <c r="I6" s="34"/>
      <c r="J6" s="34">
        <v>2566</v>
      </c>
      <c r="K6" s="24"/>
      <c r="L6" s="34">
        <v>2565</v>
      </c>
    </row>
    <row r="7" spans="1:12" ht="24" customHeight="1" x14ac:dyDescent="0.7">
      <c r="A7" s="3" t="s">
        <v>3</v>
      </c>
      <c r="B7" s="3"/>
      <c r="D7" s="23"/>
      <c r="F7" s="5"/>
      <c r="G7" s="5"/>
      <c r="H7" s="5"/>
      <c r="I7" s="5"/>
      <c r="J7" s="5"/>
      <c r="K7" s="5"/>
      <c r="L7" s="5"/>
    </row>
    <row r="8" spans="1:12" ht="24" customHeight="1" x14ac:dyDescent="0.7">
      <c r="A8" s="3" t="s">
        <v>4</v>
      </c>
      <c r="B8" s="3"/>
      <c r="C8" s="13"/>
      <c r="D8" s="23"/>
      <c r="E8" s="13"/>
      <c r="F8" s="5"/>
      <c r="G8" s="5"/>
      <c r="H8" s="5"/>
      <c r="I8" s="5"/>
      <c r="J8" s="5"/>
      <c r="K8" s="5"/>
      <c r="L8" s="5"/>
    </row>
    <row r="9" spans="1:12" ht="24" customHeight="1" x14ac:dyDescent="0.7">
      <c r="A9" s="4" t="s">
        <v>5</v>
      </c>
      <c r="C9" s="13"/>
      <c r="D9" s="23"/>
      <c r="E9" s="13"/>
      <c r="F9" s="44">
        <v>498352491</v>
      </c>
      <c r="G9" s="8"/>
      <c r="H9" s="44">
        <v>117831614</v>
      </c>
      <c r="I9" s="5"/>
      <c r="J9" s="44">
        <v>42933389</v>
      </c>
      <c r="K9" s="5"/>
      <c r="L9" s="5">
        <v>10731541</v>
      </c>
    </row>
    <row r="10" spans="1:12" ht="24" customHeight="1" x14ac:dyDescent="0.7">
      <c r="A10" s="4" t="s">
        <v>48</v>
      </c>
      <c r="C10" s="13"/>
      <c r="D10" s="23">
        <v>7</v>
      </c>
      <c r="E10" s="13"/>
      <c r="F10" s="44">
        <v>156191602</v>
      </c>
      <c r="G10" s="14"/>
      <c r="H10" s="44">
        <v>706462917</v>
      </c>
      <c r="I10" s="5"/>
      <c r="J10" s="44">
        <v>76251013</v>
      </c>
      <c r="K10" s="14"/>
      <c r="L10" s="5">
        <v>263983179</v>
      </c>
    </row>
    <row r="11" spans="1:12" ht="24" customHeight="1" x14ac:dyDescent="0.7">
      <c r="A11" s="4" t="s">
        <v>107</v>
      </c>
      <c r="C11" s="13"/>
      <c r="D11" s="23">
        <v>8</v>
      </c>
      <c r="E11" s="13"/>
      <c r="F11" s="44">
        <v>179611245</v>
      </c>
      <c r="G11" s="14"/>
      <c r="H11" s="44">
        <v>263789268</v>
      </c>
      <c r="I11" s="5"/>
      <c r="J11" s="44">
        <v>1232521</v>
      </c>
      <c r="K11" s="14"/>
      <c r="L11" s="5">
        <v>57348449</v>
      </c>
    </row>
    <row r="12" spans="1:12" ht="24" customHeight="1" x14ac:dyDescent="0.7">
      <c r="A12" s="4" t="s">
        <v>183</v>
      </c>
      <c r="C12" s="13"/>
      <c r="D12" s="23"/>
      <c r="E12" s="13"/>
      <c r="F12" s="44">
        <v>11878345</v>
      </c>
      <c r="G12" s="8"/>
      <c r="H12" s="44">
        <v>94839</v>
      </c>
      <c r="I12" s="5"/>
      <c r="J12" s="5">
        <v>0</v>
      </c>
      <c r="K12" s="5"/>
      <c r="L12" s="5">
        <v>0</v>
      </c>
    </row>
    <row r="13" spans="1:12" ht="24" customHeight="1" x14ac:dyDescent="0.7">
      <c r="A13" s="4" t="s">
        <v>98</v>
      </c>
      <c r="C13" s="13"/>
      <c r="D13" s="23"/>
      <c r="E13" s="13"/>
      <c r="F13" s="44">
        <v>75886713</v>
      </c>
      <c r="G13" s="8"/>
      <c r="H13" s="44">
        <v>47217755</v>
      </c>
      <c r="I13" s="5"/>
      <c r="J13" s="5">
        <v>15857504</v>
      </c>
      <c r="K13" s="5"/>
      <c r="L13" s="5">
        <v>5320374</v>
      </c>
    </row>
    <row r="14" spans="1:12" ht="24" customHeight="1" x14ac:dyDescent="0.7">
      <c r="A14" s="4" t="s">
        <v>90</v>
      </c>
      <c r="C14" s="13"/>
      <c r="D14" s="23"/>
      <c r="E14" s="13"/>
      <c r="F14" s="44">
        <v>11816924</v>
      </c>
      <c r="G14" s="8"/>
      <c r="H14" s="44">
        <v>6539458</v>
      </c>
      <c r="I14" s="5"/>
      <c r="J14" s="51">
        <v>1243703</v>
      </c>
      <c r="K14" s="5"/>
      <c r="L14" s="51">
        <f>1276641</f>
        <v>1276641</v>
      </c>
    </row>
    <row r="15" spans="1:12" ht="24" customHeight="1" x14ac:dyDescent="0.7">
      <c r="A15" s="4" t="s">
        <v>91</v>
      </c>
      <c r="C15" s="13"/>
      <c r="D15" s="23"/>
      <c r="E15" s="13"/>
      <c r="F15" s="44">
        <v>35909877</v>
      </c>
      <c r="G15" s="8"/>
      <c r="H15" s="44">
        <v>56785392</v>
      </c>
      <c r="I15" s="5"/>
      <c r="J15" s="9">
        <v>6428797</v>
      </c>
      <c r="K15" s="5"/>
      <c r="L15" s="9">
        <v>16123813</v>
      </c>
    </row>
    <row r="16" spans="1:12" ht="24" customHeight="1" x14ac:dyDescent="0.7">
      <c r="A16" s="3" t="s">
        <v>6</v>
      </c>
      <c r="B16" s="3"/>
      <c r="C16" s="13"/>
      <c r="D16" s="23"/>
      <c r="E16" s="13"/>
      <c r="F16" s="15">
        <f>SUM(F9:F15)</f>
        <v>969647197</v>
      </c>
      <c r="G16" s="8"/>
      <c r="H16" s="15">
        <f>SUM(H9:H15)</f>
        <v>1198721243</v>
      </c>
      <c r="I16" s="8"/>
      <c r="J16" s="15">
        <f>SUM(J9:J15)</f>
        <v>143946927</v>
      </c>
      <c r="K16" s="5"/>
      <c r="L16" s="15">
        <f>SUM(L9:L15)</f>
        <v>354783997</v>
      </c>
    </row>
    <row r="17" spans="1:14" ht="24" customHeight="1" x14ac:dyDescent="0.7">
      <c r="A17" s="3" t="s">
        <v>7</v>
      </c>
      <c r="B17" s="3"/>
      <c r="C17" s="13"/>
      <c r="D17" s="23"/>
      <c r="E17" s="13"/>
      <c r="F17" s="5"/>
      <c r="G17" s="8"/>
      <c r="H17" s="5"/>
      <c r="I17" s="5"/>
      <c r="J17" s="5"/>
      <c r="K17" s="5"/>
      <c r="L17" s="5"/>
    </row>
    <row r="18" spans="1:14" ht="24" customHeight="1" x14ac:dyDescent="0.7">
      <c r="A18" s="4" t="s">
        <v>44</v>
      </c>
      <c r="C18" s="13"/>
      <c r="D18" s="23">
        <v>27.2</v>
      </c>
      <c r="E18" s="13"/>
      <c r="F18" s="44">
        <v>65353124</v>
      </c>
      <c r="G18" s="5"/>
      <c r="H18" s="44">
        <v>81140654</v>
      </c>
      <c r="I18" s="5"/>
      <c r="J18" s="5">
        <v>8500</v>
      </c>
      <c r="K18" s="5"/>
      <c r="L18" s="5">
        <v>8500</v>
      </c>
    </row>
    <row r="19" spans="1:14" ht="24" customHeight="1" x14ac:dyDescent="0.7">
      <c r="A19" s="4" t="s">
        <v>8</v>
      </c>
      <c r="C19" s="13"/>
      <c r="D19" s="23">
        <v>9</v>
      </c>
      <c r="E19" s="13"/>
      <c r="F19" s="44">
        <v>0</v>
      </c>
      <c r="G19" s="5"/>
      <c r="H19" s="44">
        <v>0</v>
      </c>
      <c r="I19" s="5"/>
      <c r="J19" s="5">
        <v>2136316698</v>
      </c>
      <c r="K19" s="5"/>
      <c r="L19" s="5">
        <v>3976316698</v>
      </c>
    </row>
    <row r="20" spans="1:14" ht="24" customHeight="1" x14ac:dyDescent="0.7">
      <c r="A20" s="4" t="s">
        <v>143</v>
      </c>
      <c r="C20" s="13"/>
      <c r="D20" s="23">
        <v>6</v>
      </c>
      <c r="E20" s="13"/>
      <c r="F20" s="44">
        <v>0</v>
      </c>
      <c r="G20" s="5"/>
      <c r="H20" s="44">
        <v>0</v>
      </c>
      <c r="I20" s="5"/>
      <c r="J20" s="5">
        <v>0</v>
      </c>
      <c r="K20" s="5"/>
      <c r="L20" s="5">
        <v>122000000</v>
      </c>
    </row>
    <row r="21" spans="1:14" ht="24" customHeight="1" x14ac:dyDescent="0.7">
      <c r="A21" s="4" t="s">
        <v>75</v>
      </c>
      <c r="C21" s="13"/>
      <c r="D21" s="23">
        <v>10</v>
      </c>
      <c r="E21" s="13"/>
      <c r="F21" s="44">
        <v>569440420</v>
      </c>
      <c r="G21" s="5"/>
      <c r="H21" s="44">
        <v>560330438</v>
      </c>
      <c r="I21" s="5"/>
      <c r="J21" s="5">
        <v>6499236</v>
      </c>
      <c r="K21" s="5"/>
      <c r="L21" s="5">
        <v>6807970</v>
      </c>
      <c r="N21" s="40"/>
    </row>
    <row r="22" spans="1:14" ht="24" customHeight="1" x14ac:dyDescent="0.7">
      <c r="A22" s="4" t="s">
        <v>52</v>
      </c>
      <c r="C22" s="13"/>
      <c r="D22" s="23">
        <v>11</v>
      </c>
      <c r="E22" s="13"/>
      <c r="F22" s="44">
        <v>1923042043</v>
      </c>
      <c r="G22" s="5"/>
      <c r="H22" s="44">
        <v>1753734628</v>
      </c>
      <c r="I22" s="5"/>
      <c r="J22" s="5">
        <v>4762607</v>
      </c>
      <c r="K22" s="5"/>
      <c r="L22" s="5">
        <v>6101998</v>
      </c>
    </row>
    <row r="23" spans="1:14" ht="24" customHeight="1" x14ac:dyDescent="0.7">
      <c r="A23" s="4" t="s">
        <v>74</v>
      </c>
      <c r="C23" s="13"/>
      <c r="D23" s="23">
        <v>12</v>
      </c>
      <c r="E23" s="13"/>
      <c r="F23" s="44">
        <v>338026048</v>
      </c>
      <c r="G23" s="8"/>
      <c r="H23" s="44">
        <v>401689364</v>
      </c>
      <c r="I23" s="5"/>
      <c r="J23" s="5">
        <v>0</v>
      </c>
      <c r="K23" s="5"/>
      <c r="L23" s="5">
        <v>0</v>
      </c>
    </row>
    <row r="24" spans="1:14" ht="24" customHeight="1" x14ac:dyDescent="0.7">
      <c r="A24" s="4" t="s">
        <v>67</v>
      </c>
      <c r="C24" s="13"/>
      <c r="D24" s="23">
        <v>23</v>
      </c>
      <c r="E24" s="13"/>
      <c r="F24" s="44">
        <v>238181276</v>
      </c>
      <c r="G24" s="8"/>
      <c r="H24" s="44">
        <v>430338787</v>
      </c>
      <c r="I24" s="5"/>
      <c r="J24" s="5">
        <v>10476228</v>
      </c>
      <c r="K24" s="5"/>
      <c r="L24" s="5">
        <v>16209074</v>
      </c>
    </row>
    <row r="25" spans="1:14" ht="24" customHeight="1" x14ac:dyDescent="0.7">
      <c r="A25" s="4" t="s">
        <v>68</v>
      </c>
      <c r="C25" s="13"/>
      <c r="D25" s="23"/>
      <c r="E25" s="13"/>
      <c r="F25" s="44">
        <f>189047087-75886713+1</f>
        <v>113160375</v>
      </c>
      <c r="G25" s="8"/>
      <c r="H25" s="44">
        <f>192810101-H13</f>
        <v>145592346</v>
      </c>
      <c r="I25" s="8"/>
      <c r="J25" s="9">
        <v>13628886</v>
      </c>
      <c r="K25" s="5"/>
      <c r="L25" s="9">
        <f>28870524-L13</f>
        <v>23550150</v>
      </c>
    </row>
    <row r="26" spans="1:14" ht="24" customHeight="1" x14ac:dyDescent="0.7">
      <c r="A26" s="3" t="s">
        <v>9</v>
      </c>
      <c r="B26" s="3"/>
      <c r="C26" s="13"/>
      <c r="D26" s="23"/>
      <c r="E26" s="13"/>
      <c r="F26" s="15">
        <f>SUM(F18:F25)</f>
        <v>3247203286</v>
      </c>
      <c r="G26" s="8"/>
      <c r="H26" s="15">
        <f>SUM(H18:H25)</f>
        <v>3372826217</v>
      </c>
      <c r="I26" s="5"/>
      <c r="J26" s="15">
        <f>SUM(J18:J25)</f>
        <v>2171692155</v>
      </c>
      <c r="K26" s="5"/>
      <c r="L26" s="15">
        <f>SUM(L18:L25)</f>
        <v>4150994390</v>
      </c>
      <c r="N26" s="5"/>
    </row>
    <row r="27" spans="1:14" ht="24" customHeight="1" thickBot="1" x14ac:dyDescent="0.75">
      <c r="A27" s="3" t="s">
        <v>10</v>
      </c>
      <c r="B27" s="3"/>
      <c r="D27" s="23"/>
      <c r="F27" s="10">
        <f>SUM(F26,F16)</f>
        <v>4216850483</v>
      </c>
      <c r="G27" s="8"/>
      <c r="H27" s="10">
        <f>SUM(H26,H16)</f>
        <v>4571547460</v>
      </c>
      <c r="I27" s="8"/>
      <c r="J27" s="10">
        <f>SUM(J26,J16)</f>
        <v>2315639082</v>
      </c>
      <c r="K27" s="5"/>
      <c r="L27" s="10">
        <f>SUM(L26,L16)</f>
        <v>4505778387</v>
      </c>
    </row>
    <row r="28" spans="1:14" ht="24" customHeight="1" thickTop="1" x14ac:dyDescent="0.7">
      <c r="D28" s="23"/>
      <c r="F28" s="43"/>
      <c r="G28" s="44"/>
      <c r="H28" s="45"/>
      <c r="I28" s="44"/>
      <c r="J28" s="43"/>
      <c r="K28" s="44"/>
      <c r="L28" s="43"/>
    </row>
    <row r="29" spans="1:14" ht="24" customHeight="1" x14ac:dyDescent="0.7">
      <c r="A29" s="4" t="s">
        <v>121</v>
      </c>
      <c r="F29" s="5"/>
    </row>
    <row r="30" spans="1:14" ht="24" customHeight="1" x14ac:dyDescent="0.7">
      <c r="A30" s="3" t="s">
        <v>134</v>
      </c>
      <c r="B30" s="3"/>
    </row>
    <row r="31" spans="1:14" ht="24" customHeight="1" x14ac:dyDescent="0.7">
      <c r="A31" s="11" t="s">
        <v>46</v>
      </c>
      <c r="B31" s="11"/>
    </row>
    <row r="32" spans="1:14" ht="24" customHeight="1" x14ac:dyDescent="0.7">
      <c r="A32" s="3" t="s">
        <v>161</v>
      </c>
      <c r="B32" s="3"/>
    </row>
    <row r="33" spans="1:18" ht="24" customHeight="1" x14ac:dyDescent="0.7">
      <c r="L33" s="33" t="s">
        <v>118</v>
      </c>
    </row>
    <row r="34" spans="1:18" ht="24" customHeight="1" x14ac:dyDescent="0.85">
      <c r="F34" s="58" t="s">
        <v>0</v>
      </c>
      <c r="G34" s="58"/>
      <c r="H34" s="58"/>
      <c r="I34" s="21"/>
      <c r="J34" s="58" t="s">
        <v>1</v>
      </c>
      <c r="K34" s="58"/>
      <c r="L34" s="58"/>
    </row>
    <row r="35" spans="1:18" ht="24" customHeight="1" x14ac:dyDescent="0.7">
      <c r="C35" s="12"/>
      <c r="D35" s="22" t="s">
        <v>2</v>
      </c>
      <c r="E35" s="12"/>
      <c r="F35" s="34">
        <v>2566</v>
      </c>
      <c r="G35" s="24"/>
      <c r="H35" s="34">
        <v>2565</v>
      </c>
      <c r="I35" s="34"/>
      <c r="J35" s="34">
        <v>2566</v>
      </c>
      <c r="K35" s="24"/>
      <c r="L35" s="34">
        <v>2565</v>
      </c>
    </row>
    <row r="36" spans="1:18" ht="24" customHeight="1" x14ac:dyDescent="0.7">
      <c r="A36" s="3" t="s">
        <v>11</v>
      </c>
      <c r="B36" s="3"/>
      <c r="D36" s="23"/>
      <c r="F36" s="27"/>
      <c r="G36" s="29"/>
      <c r="H36" s="5"/>
      <c r="I36" s="5"/>
      <c r="J36" s="5"/>
      <c r="K36" s="5"/>
      <c r="L36" s="5"/>
    </row>
    <row r="37" spans="1:18" ht="24" customHeight="1" x14ac:dyDescent="0.7">
      <c r="A37" s="3" t="s">
        <v>12</v>
      </c>
      <c r="B37" s="3"/>
      <c r="D37" s="23"/>
      <c r="F37" s="5"/>
      <c r="G37" s="5"/>
      <c r="H37" s="5"/>
      <c r="I37" s="5"/>
      <c r="J37" s="5"/>
      <c r="K37" s="5"/>
      <c r="L37" s="5"/>
    </row>
    <row r="38" spans="1:18" ht="24" customHeight="1" x14ac:dyDescent="0.7">
      <c r="A38" s="16" t="s">
        <v>117</v>
      </c>
      <c r="B38" s="16"/>
      <c r="C38" s="13"/>
      <c r="D38" s="23">
        <v>13</v>
      </c>
      <c r="E38" s="13"/>
      <c r="F38" s="44">
        <v>135000000</v>
      </c>
      <c r="G38" s="5"/>
      <c r="H38" s="44">
        <v>183613041</v>
      </c>
      <c r="I38" s="5"/>
      <c r="J38" s="5">
        <v>15000000</v>
      </c>
      <c r="K38" s="5"/>
      <c r="L38" s="5">
        <v>32135897</v>
      </c>
    </row>
    <row r="39" spans="1:18" ht="24" customHeight="1" x14ac:dyDescent="0.7">
      <c r="A39" s="16" t="s">
        <v>49</v>
      </c>
      <c r="B39" s="16"/>
      <c r="C39" s="13"/>
      <c r="D39" s="23">
        <v>14</v>
      </c>
      <c r="E39" s="13"/>
      <c r="F39" s="44">
        <v>972706723</v>
      </c>
      <c r="G39" s="5"/>
      <c r="H39" s="44">
        <f>1146666149-127357312</f>
        <v>1019308837</v>
      </c>
      <c r="I39" s="5"/>
      <c r="J39" s="5">
        <v>168172173</v>
      </c>
      <c r="K39" s="5"/>
      <c r="L39" s="5">
        <v>283883789</v>
      </c>
      <c r="Q39" s="36"/>
    </row>
    <row r="40" spans="1:18" ht="24" customHeight="1" x14ac:dyDescent="0.7">
      <c r="A40" s="16" t="s">
        <v>111</v>
      </c>
      <c r="B40" s="16"/>
      <c r="C40" s="13"/>
      <c r="D40" s="23"/>
      <c r="E40" s="13"/>
      <c r="F40" s="44">
        <v>67512010</v>
      </c>
      <c r="G40" s="5"/>
      <c r="H40" s="44">
        <v>60729406</v>
      </c>
      <c r="I40" s="5"/>
      <c r="J40" s="5">
        <v>0</v>
      </c>
      <c r="K40" s="5"/>
      <c r="L40" s="5">
        <v>0</v>
      </c>
      <c r="Q40" s="36"/>
    </row>
    <row r="41" spans="1:18" ht="24" customHeight="1" x14ac:dyDescent="0.7">
      <c r="A41" s="16" t="s">
        <v>110</v>
      </c>
      <c r="B41" s="16"/>
      <c r="C41" s="13"/>
      <c r="D41" s="23">
        <v>15</v>
      </c>
      <c r="E41" s="13"/>
      <c r="F41" s="44">
        <v>0</v>
      </c>
      <c r="G41" s="5"/>
      <c r="H41" s="44">
        <v>10000000</v>
      </c>
      <c r="I41" s="5"/>
      <c r="J41" s="5">
        <v>0</v>
      </c>
      <c r="K41" s="5"/>
      <c r="L41" s="5">
        <v>0</v>
      </c>
      <c r="Q41" s="36"/>
      <c r="R41" s="42"/>
    </row>
    <row r="42" spans="1:18" ht="24" customHeight="1" x14ac:dyDescent="0.7">
      <c r="A42" s="16" t="s">
        <v>70</v>
      </c>
      <c r="B42" s="16"/>
      <c r="C42" s="13"/>
      <c r="D42" s="23"/>
      <c r="E42" s="13"/>
      <c r="F42" s="44"/>
      <c r="G42" s="5"/>
      <c r="H42" s="44"/>
      <c r="I42" s="5"/>
      <c r="J42" s="5"/>
      <c r="K42" s="5"/>
      <c r="L42" s="5"/>
      <c r="Q42" s="36"/>
    </row>
    <row r="43" spans="1:18" ht="24" customHeight="1" x14ac:dyDescent="0.7">
      <c r="A43" s="16" t="s">
        <v>76</v>
      </c>
      <c r="B43" s="16"/>
      <c r="C43" s="13"/>
      <c r="D43" s="23">
        <v>16</v>
      </c>
      <c r="E43" s="13"/>
      <c r="F43" s="44">
        <v>1301235614</v>
      </c>
      <c r="G43" s="5"/>
      <c r="H43" s="44">
        <v>386217162</v>
      </c>
      <c r="I43" s="5"/>
      <c r="J43" s="5">
        <v>0</v>
      </c>
      <c r="K43" s="5"/>
      <c r="L43" s="5">
        <v>0</v>
      </c>
      <c r="O43" s="5"/>
      <c r="Q43" s="36"/>
    </row>
    <row r="44" spans="1:18" ht="24" customHeight="1" x14ac:dyDescent="0.7">
      <c r="A44" s="4" t="s">
        <v>112</v>
      </c>
      <c r="C44" s="13"/>
      <c r="D44" s="23">
        <v>17.2</v>
      </c>
      <c r="E44" s="13"/>
      <c r="F44" s="44">
        <v>4233595</v>
      </c>
      <c r="G44" s="8"/>
      <c r="H44" s="44">
        <v>4009158</v>
      </c>
      <c r="I44" s="5"/>
      <c r="J44" s="5">
        <v>0</v>
      </c>
      <c r="K44" s="5"/>
      <c r="L44" s="5">
        <v>0</v>
      </c>
      <c r="Q44" s="36"/>
    </row>
    <row r="45" spans="1:18" ht="24" customHeight="1" x14ac:dyDescent="0.7">
      <c r="A45" s="4" t="s">
        <v>150</v>
      </c>
      <c r="C45" s="13"/>
      <c r="E45" s="13"/>
      <c r="F45" s="44"/>
      <c r="G45" s="8"/>
      <c r="H45" s="44"/>
      <c r="I45" s="17"/>
      <c r="J45" s="5"/>
      <c r="K45" s="5"/>
      <c r="L45" s="5"/>
      <c r="Q45" s="36"/>
      <c r="R45" s="42"/>
    </row>
    <row r="46" spans="1:18" ht="24" customHeight="1" x14ac:dyDescent="0.7">
      <c r="A46" s="4" t="s">
        <v>151</v>
      </c>
      <c r="C46" s="13"/>
      <c r="D46" s="23">
        <v>28.1</v>
      </c>
      <c r="E46" s="13"/>
      <c r="F46" s="44">
        <v>11221210</v>
      </c>
      <c r="G46" s="8"/>
      <c r="H46" s="44">
        <v>24000212</v>
      </c>
      <c r="I46" s="17"/>
      <c r="J46" s="5">
        <v>0</v>
      </c>
      <c r="K46" s="5"/>
      <c r="L46" s="5">
        <v>0</v>
      </c>
      <c r="Q46" s="36"/>
      <c r="R46" s="42"/>
    </row>
    <row r="47" spans="1:18" ht="24" customHeight="1" x14ac:dyDescent="0.7">
      <c r="A47" s="4" t="s">
        <v>53</v>
      </c>
      <c r="C47" s="13"/>
      <c r="D47" s="23"/>
      <c r="E47" s="13"/>
      <c r="F47" s="44">
        <v>18824862</v>
      </c>
      <c r="G47" s="8"/>
      <c r="H47" s="44">
        <v>65125922</v>
      </c>
      <c r="I47" s="5"/>
      <c r="J47" s="9">
        <v>3754072</v>
      </c>
      <c r="K47" s="5"/>
      <c r="L47" s="9">
        <v>16724987</v>
      </c>
    </row>
    <row r="48" spans="1:18" ht="24" customHeight="1" x14ac:dyDescent="0.7">
      <c r="A48" s="3" t="s">
        <v>13</v>
      </c>
      <c r="B48" s="3"/>
      <c r="C48" s="13"/>
      <c r="D48" s="23"/>
      <c r="E48" s="13"/>
      <c r="F48" s="15">
        <f>SUM(F38:F47)</f>
        <v>2510734014</v>
      </c>
      <c r="G48" s="8"/>
      <c r="H48" s="15">
        <f>SUM(H38:H47)</f>
        <v>1753003738</v>
      </c>
      <c r="I48" s="8"/>
      <c r="J48" s="15">
        <f>SUM(J38:J47)</f>
        <v>186926245</v>
      </c>
      <c r="K48" s="8"/>
      <c r="L48" s="15">
        <f>SUM(L38:L47)</f>
        <v>332744673</v>
      </c>
    </row>
    <row r="49" spans="1:12" ht="24" customHeight="1" x14ac:dyDescent="0.7">
      <c r="A49" s="3" t="s">
        <v>14</v>
      </c>
      <c r="B49" s="3"/>
      <c r="C49" s="13"/>
      <c r="D49" s="23"/>
      <c r="E49" s="13"/>
      <c r="F49" s="8"/>
      <c r="G49" s="8"/>
      <c r="H49" s="8"/>
      <c r="I49" s="8"/>
      <c r="J49" s="8"/>
      <c r="K49" s="8"/>
      <c r="L49" s="8"/>
    </row>
    <row r="50" spans="1:12" ht="24" customHeight="1" x14ac:dyDescent="0.7">
      <c r="A50" s="49" t="s">
        <v>142</v>
      </c>
      <c r="B50" s="3"/>
      <c r="C50" s="13"/>
      <c r="D50" s="23"/>
      <c r="E50" s="13"/>
      <c r="F50" s="8">
        <v>119711943</v>
      </c>
      <c r="G50" s="8"/>
      <c r="H50" s="8">
        <v>127357312</v>
      </c>
      <c r="I50" s="8"/>
      <c r="J50" s="8">
        <v>0</v>
      </c>
      <c r="K50" s="8"/>
      <c r="L50" s="8">
        <v>0</v>
      </c>
    </row>
    <row r="51" spans="1:12" ht="24" customHeight="1" x14ac:dyDescent="0.7">
      <c r="A51" s="4" t="s">
        <v>152</v>
      </c>
      <c r="B51" s="3"/>
      <c r="C51" s="13"/>
      <c r="D51" s="23"/>
      <c r="E51" s="13"/>
      <c r="F51" s="8"/>
      <c r="G51" s="8"/>
      <c r="H51" s="8"/>
      <c r="I51" s="8"/>
      <c r="J51" s="8"/>
      <c r="K51" s="8"/>
      <c r="L51" s="8"/>
    </row>
    <row r="52" spans="1:12" ht="24" customHeight="1" x14ac:dyDescent="0.7">
      <c r="A52" s="4" t="s">
        <v>153</v>
      </c>
      <c r="C52" s="13"/>
      <c r="D52" s="23"/>
      <c r="E52" s="13"/>
      <c r="F52" s="8"/>
      <c r="G52" s="8"/>
      <c r="H52" s="8"/>
      <c r="I52" s="8"/>
      <c r="J52" s="8"/>
      <c r="K52" s="8"/>
      <c r="L52" s="8"/>
    </row>
    <row r="53" spans="1:12" ht="24" customHeight="1" x14ac:dyDescent="0.7">
      <c r="A53" s="16" t="s">
        <v>76</v>
      </c>
      <c r="B53" s="16"/>
      <c r="C53" s="13"/>
      <c r="D53" s="23">
        <v>16</v>
      </c>
      <c r="E53" s="13"/>
      <c r="F53" s="44">
        <v>260000000</v>
      </c>
      <c r="G53" s="8"/>
      <c r="H53" s="44">
        <v>1125685421</v>
      </c>
      <c r="I53" s="8"/>
      <c r="J53" s="8">
        <v>0</v>
      </c>
      <c r="K53" s="8"/>
      <c r="L53" s="8">
        <v>0</v>
      </c>
    </row>
    <row r="54" spans="1:12" ht="24" customHeight="1" x14ac:dyDescent="0.7">
      <c r="A54" s="4" t="s">
        <v>112</v>
      </c>
      <c r="C54" s="13"/>
      <c r="D54" s="23">
        <v>17.2</v>
      </c>
      <c r="E54" s="13"/>
      <c r="F54" s="44">
        <v>8147225</v>
      </c>
      <c r="G54" s="8"/>
      <c r="H54" s="44">
        <v>1227576</v>
      </c>
      <c r="I54" s="8"/>
      <c r="J54" s="8">
        <v>0</v>
      </c>
      <c r="K54" s="8"/>
      <c r="L54" s="8">
        <v>0</v>
      </c>
    </row>
    <row r="55" spans="1:12" ht="24" customHeight="1" x14ac:dyDescent="0.7">
      <c r="A55" s="4" t="s">
        <v>47</v>
      </c>
      <c r="C55" s="13"/>
      <c r="D55" s="23">
        <v>18</v>
      </c>
      <c r="E55" s="13"/>
      <c r="F55" s="44">
        <v>90936038</v>
      </c>
      <c r="G55" s="8"/>
      <c r="H55" s="44">
        <v>81814258</v>
      </c>
      <c r="I55" s="8"/>
      <c r="J55" s="8">
        <v>29367301</v>
      </c>
      <c r="K55" s="8"/>
      <c r="L55" s="8">
        <v>28031532</v>
      </c>
    </row>
    <row r="56" spans="1:12" ht="24" customHeight="1" x14ac:dyDescent="0.7">
      <c r="A56" s="3" t="s">
        <v>15</v>
      </c>
      <c r="B56" s="3"/>
      <c r="C56" s="13"/>
      <c r="D56" s="23"/>
      <c r="E56" s="13"/>
      <c r="F56" s="15">
        <f>SUM(F50:F55)</f>
        <v>478795206</v>
      </c>
      <c r="G56" s="8"/>
      <c r="H56" s="15">
        <f>SUM(H50:H55)</f>
        <v>1336084567</v>
      </c>
      <c r="I56" s="8"/>
      <c r="J56" s="15">
        <f>SUM(J53:J55)</f>
        <v>29367301</v>
      </c>
      <c r="K56" s="8"/>
      <c r="L56" s="15">
        <f>SUM(L53:L55)</f>
        <v>28031532</v>
      </c>
    </row>
    <row r="57" spans="1:12" ht="24" customHeight="1" x14ac:dyDescent="0.7">
      <c r="A57" s="3" t="s">
        <v>16</v>
      </c>
      <c r="B57" s="3"/>
      <c r="D57" s="23"/>
      <c r="F57" s="15">
        <f>SUM(F48,F56)</f>
        <v>2989529220</v>
      </c>
      <c r="G57" s="8"/>
      <c r="H57" s="15">
        <f>SUM(H48,H56)</f>
        <v>3089088305</v>
      </c>
      <c r="I57" s="8"/>
      <c r="J57" s="15">
        <f>SUM(J48,J56)</f>
        <v>216293546</v>
      </c>
      <c r="K57" s="8"/>
      <c r="L57" s="15">
        <f>SUM(L48,L56)</f>
        <v>360776205</v>
      </c>
    </row>
    <row r="58" spans="1:12" ht="24" customHeight="1" x14ac:dyDescent="0.7">
      <c r="D58" s="23"/>
      <c r="F58" s="43"/>
      <c r="G58" s="44"/>
      <c r="H58" s="45"/>
      <c r="I58" s="44"/>
      <c r="J58" s="43"/>
      <c r="K58" s="44"/>
      <c r="L58" s="43"/>
    </row>
    <row r="59" spans="1:12" ht="24" customHeight="1" x14ac:dyDescent="0.7">
      <c r="A59" s="4" t="s">
        <v>121</v>
      </c>
      <c r="F59" s="5"/>
    </row>
    <row r="60" spans="1:12" ht="24" customHeight="1" x14ac:dyDescent="0.7">
      <c r="A60" s="3" t="s">
        <v>134</v>
      </c>
      <c r="B60" s="3"/>
    </row>
    <row r="61" spans="1:12" ht="24" customHeight="1" x14ac:dyDescent="0.7">
      <c r="A61" s="11" t="s">
        <v>46</v>
      </c>
      <c r="B61" s="11"/>
    </row>
    <row r="62" spans="1:12" ht="24" customHeight="1" x14ac:dyDescent="0.7">
      <c r="A62" s="3" t="s">
        <v>161</v>
      </c>
      <c r="B62" s="3"/>
    </row>
    <row r="63" spans="1:12" ht="24" customHeight="1" x14ac:dyDescent="0.7">
      <c r="L63" s="33" t="s">
        <v>118</v>
      </c>
    </row>
    <row r="64" spans="1:12" ht="24" customHeight="1" x14ac:dyDescent="0.85">
      <c r="F64" s="58" t="s">
        <v>0</v>
      </c>
      <c r="G64" s="58"/>
      <c r="H64" s="58"/>
      <c r="I64" s="21"/>
      <c r="J64" s="58" t="s">
        <v>1</v>
      </c>
      <c r="K64" s="58"/>
      <c r="L64" s="58"/>
    </row>
    <row r="65" spans="1:12" ht="24" customHeight="1" x14ac:dyDescent="0.7">
      <c r="C65" s="12"/>
      <c r="D65" s="22" t="s">
        <v>2</v>
      </c>
      <c r="E65" s="12"/>
      <c r="F65" s="34">
        <v>2566</v>
      </c>
      <c r="G65" s="24"/>
      <c r="H65" s="34">
        <v>2565</v>
      </c>
      <c r="I65" s="34"/>
      <c r="J65" s="34">
        <v>2566</v>
      </c>
      <c r="K65" s="24"/>
      <c r="L65" s="34">
        <v>2565</v>
      </c>
    </row>
    <row r="66" spans="1:12" ht="24" customHeight="1" x14ac:dyDescent="0.7">
      <c r="A66" s="3" t="s">
        <v>17</v>
      </c>
      <c r="B66" s="3"/>
      <c r="D66" s="23"/>
      <c r="F66" s="5"/>
      <c r="G66" s="5"/>
      <c r="H66" s="5"/>
      <c r="I66" s="5"/>
      <c r="J66" s="5"/>
      <c r="K66" s="5"/>
      <c r="L66" s="5"/>
    </row>
    <row r="67" spans="1:12" ht="24" customHeight="1" x14ac:dyDescent="0.7">
      <c r="A67" s="4" t="s">
        <v>18</v>
      </c>
      <c r="C67" s="13"/>
      <c r="D67" s="23">
        <v>19</v>
      </c>
      <c r="E67" s="13"/>
      <c r="F67" s="5"/>
      <c r="G67" s="5"/>
      <c r="H67" s="5"/>
      <c r="I67" s="5"/>
      <c r="J67" s="5"/>
      <c r="K67" s="5"/>
      <c r="L67" s="5"/>
    </row>
    <row r="68" spans="1:12" ht="24" customHeight="1" x14ac:dyDescent="0.7">
      <c r="A68" s="16" t="s">
        <v>19</v>
      </c>
      <c r="B68" s="16"/>
      <c r="C68" s="13"/>
      <c r="D68" s="23"/>
      <c r="E68" s="13"/>
      <c r="F68" s="5"/>
      <c r="G68" s="5"/>
      <c r="H68" s="5"/>
      <c r="I68" s="5"/>
      <c r="J68" s="5"/>
      <c r="K68" s="5"/>
      <c r="L68" s="5"/>
    </row>
    <row r="69" spans="1:12" ht="24" customHeight="1" thickBot="1" x14ac:dyDescent="0.75">
      <c r="A69" s="4" t="s">
        <v>144</v>
      </c>
      <c r="C69" s="13"/>
      <c r="D69" s="23"/>
      <c r="E69" s="13"/>
      <c r="F69" s="18">
        <f xml:space="preserve"> 3818054038*0.1</f>
        <v>381805403.80000001</v>
      </c>
      <c r="G69" s="8"/>
      <c r="H69" s="18">
        <f>3818054038*0.1</f>
        <v>381805403.80000001</v>
      </c>
      <c r="I69" s="8"/>
      <c r="J69" s="18">
        <f xml:space="preserve"> 3818054038*0.1</f>
        <v>381805403.80000001</v>
      </c>
      <c r="K69" s="8"/>
      <c r="L69" s="18">
        <f>3818054038*0.1</f>
        <v>381805403.80000001</v>
      </c>
    </row>
    <row r="70" spans="1:12" ht="24" customHeight="1" thickTop="1" x14ac:dyDescent="0.7">
      <c r="A70" s="16" t="s">
        <v>20</v>
      </c>
      <c r="B70" s="16"/>
      <c r="C70" s="13"/>
      <c r="D70" s="23"/>
      <c r="E70" s="13"/>
      <c r="F70" s="5"/>
      <c r="G70" s="8"/>
      <c r="H70" s="5"/>
      <c r="I70" s="5"/>
      <c r="J70" s="5"/>
      <c r="K70" s="5"/>
      <c r="L70" s="5"/>
    </row>
    <row r="71" spans="1:12" ht="24" customHeight="1" x14ac:dyDescent="0.7">
      <c r="A71" s="4" t="s">
        <v>108</v>
      </c>
      <c r="C71" s="13"/>
      <c r="D71" s="23"/>
      <c r="E71" s="13"/>
      <c r="F71" s="8">
        <f>SUM('CE1'!C22)</f>
        <v>347105404</v>
      </c>
      <c r="G71" s="8"/>
      <c r="H71" s="8">
        <f>SUM('CE1'!C19)</f>
        <v>347105404</v>
      </c>
      <c r="I71" s="8"/>
      <c r="J71" s="8">
        <f>SUM('CE2'!C18)</f>
        <v>347105404</v>
      </c>
      <c r="K71" s="8"/>
      <c r="L71" s="8">
        <f>SUM('CE2'!C15)</f>
        <v>347105404</v>
      </c>
    </row>
    <row r="72" spans="1:12" ht="24" customHeight="1" x14ac:dyDescent="0.7">
      <c r="A72" s="4" t="s">
        <v>54</v>
      </c>
      <c r="C72" s="13"/>
      <c r="D72" s="23"/>
      <c r="E72" s="13"/>
      <c r="F72" s="8">
        <f>SUM('CE1'!E22)</f>
        <v>3633007963</v>
      </c>
      <c r="G72" s="8"/>
      <c r="H72" s="8">
        <f>SUM('CE1'!E19)</f>
        <v>3633007963</v>
      </c>
      <c r="I72" s="8"/>
      <c r="J72" s="8">
        <f>SUM('CE2'!E18)</f>
        <v>3633007963</v>
      </c>
      <c r="K72" s="8"/>
      <c r="L72" s="8">
        <f>SUM('CE2'!E15)</f>
        <v>3633007963</v>
      </c>
    </row>
    <row r="73" spans="1:12" ht="24" customHeight="1" x14ac:dyDescent="0.7">
      <c r="A73" s="4" t="s">
        <v>99</v>
      </c>
      <c r="C73" s="13"/>
      <c r="D73" s="23"/>
      <c r="E73" s="13"/>
      <c r="F73" s="8">
        <f>SUM('CE1'!G22)</f>
        <v>-91746540</v>
      </c>
      <c r="G73" s="8"/>
      <c r="H73" s="8">
        <f>SUM('CE1'!G19)</f>
        <v>-91746540</v>
      </c>
      <c r="I73" s="8"/>
      <c r="J73" s="8">
        <v>0</v>
      </c>
      <c r="K73" s="8"/>
      <c r="L73" s="8">
        <v>0</v>
      </c>
    </row>
    <row r="74" spans="1:12" ht="24" customHeight="1" x14ac:dyDescent="0.7">
      <c r="A74" s="4" t="s">
        <v>21</v>
      </c>
      <c r="D74" s="23"/>
      <c r="F74" s="8"/>
      <c r="G74" s="8"/>
      <c r="H74" s="8"/>
      <c r="I74" s="8"/>
      <c r="J74" s="8"/>
      <c r="K74" s="8"/>
      <c r="L74" s="8"/>
    </row>
    <row r="75" spans="1:12" ht="24" customHeight="1" x14ac:dyDescent="0.7">
      <c r="A75" s="4" t="s">
        <v>66</v>
      </c>
      <c r="C75" s="13"/>
      <c r="D75" s="23">
        <v>20</v>
      </c>
      <c r="E75" s="13"/>
      <c r="F75" s="8">
        <f>SUM('CE1'!I22)</f>
        <v>51970000</v>
      </c>
      <c r="G75" s="8"/>
      <c r="H75" s="8">
        <f>SUM('CE1'!I19)</f>
        <v>51970000</v>
      </c>
      <c r="I75" s="8"/>
      <c r="J75" s="8">
        <f>SUM('CE2'!G18)</f>
        <v>51970000</v>
      </c>
      <c r="K75" s="8"/>
      <c r="L75" s="8">
        <f>SUM('CE2'!G15)</f>
        <v>51970000</v>
      </c>
    </row>
    <row r="76" spans="1:12" ht="24" customHeight="1" x14ac:dyDescent="0.7">
      <c r="A76" s="4" t="s">
        <v>184</v>
      </c>
      <c r="D76" s="23"/>
      <c r="F76" s="8">
        <f>SUM('CE1'!K22)</f>
        <v>-2713015564</v>
      </c>
      <c r="G76" s="8"/>
      <c r="H76" s="8">
        <f>SUM('CE1'!K19)</f>
        <v>-2457877672</v>
      </c>
      <c r="I76" s="8"/>
      <c r="J76" s="8">
        <f>SUM('CE2'!I18)</f>
        <v>-1932737831</v>
      </c>
      <c r="K76" s="8"/>
      <c r="L76" s="8">
        <f>SUM('CE2'!I15)</f>
        <v>112918815</v>
      </c>
    </row>
    <row r="77" spans="1:12" ht="24" customHeight="1" x14ac:dyDescent="0.7">
      <c r="A77" s="3" t="s">
        <v>22</v>
      </c>
      <c r="B77" s="3"/>
      <c r="D77" s="23"/>
      <c r="F77" s="15">
        <f>SUM(F71:F76)</f>
        <v>1227321263</v>
      </c>
      <c r="G77" s="8"/>
      <c r="H77" s="15">
        <f>SUM(H71:H76)</f>
        <v>1482459155</v>
      </c>
      <c r="I77" s="8"/>
      <c r="J77" s="15">
        <f>SUM(J71:J76)</f>
        <v>2099345536</v>
      </c>
      <c r="K77" s="5"/>
      <c r="L77" s="15">
        <f>SUM(L71:L76)</f>
        <v>4145002182</v>
      </c>
    </row>
    <row r="78" spans="1:12" ht="24" customHeight="1" thickBot="1" x14ac:dyDescent="0.75">
      <c r="A78" s="3" t="s">
        <v>23</v>
      </c>
      <c r="B78" s="3"/>
      <c r="D78" s="23"/>
      <c r="F78" s="10">
        <f>SUM(F57,F77)</f>
        <v>4216850483</v>
      </c>
      <c r="G78" s="8"/>
      <c r="H78" s="10">
        <f>SUM(H57,H77)</f>
        <v>4571547460</v>
      </c>
      <c r="I78" s="8"/>
      <c r="J78" s="10">
        <f>SUM(J57,J77)</f>
        <v>2315639082</v>
      </c>
      <c r="K78" s="5"/>
      <c r="L78" s="10">
        <f>SUM(L57,L77)</f>
        <v>4505778387</v>
      </c>
    </row>
    <row r="79" spans="1:12" ht="24" customHeight="1" thickTop="1" x14ac:dyDescent="0.7">
      <c r="A79" s="3"/>
      <c r="B79" s="3"/>
      <c r="D79" s="23"/>
      <c r="F79" s="53">
        <f>SUM(F27,-F78)</f>
        <v>0</v>
      </c>
      <c r="G79" s="8"/>
      <c r="H79" s="26">
        <f>SUM(H27,-H78)</f>
        <v>0</v>
      </c>
      <c r="I79" s="5"/>
      <c r="J79" s="26">
        <f>SUM(J27,-J78)</f>
        <v>0</v>
      </c>
      <c r="K79" s="5"/>
      <c r="L79" s="26">
        <f>SUM(L27,-L78)</f>
        <v>0</v>
      </c>
    </row>
    <row r="80" spans="1:12" ht="24" customHeight="1" x14ac:dyDescent="0.7">
      <c r="A80" s="4" t="s">
        <v>121</v>
      </c>
      <c r="G80" s="6"/>
    </row>
    <row r="81" spans="1:7" ht="24" customHeight="1" x14ac:dyDescent="0.7">
      <c r="G81" s="6"/>
    </row>
    <row r="82" spans="1:7" ht="24" customHeight="1" x14ac:dyDescent="0.7">
      <c r="A82" s="19"/>
      <c r="B82" s="6"/>
      <c r="C82" s="6"/>
    </row>
    <row r="83" spans="1:7" ht="24" customHeight="1" x14ac:dyDescent="0.7">
      <c r="A83" s="20"/>
      <c r="B83" s="6"/>
      <c r="C83" s="6"/>
      <c r="G83" s="6"/>
    </row>
    <row r="84" spans="1:7" ht="24" customHeight="1" x14ac:dyDescent="0.7">
      <c r="B84" s="4" t="s">
        <v>77</v>
      </c>
    </row>
    <row r="85" spans="1:7" ht="24" customHeight="1" x14ac:dyDescent="0.7">
      <c r="A85" s="19"/>
      <c r="B85" s="6"/>
      <c r="C85" s="6"/>
    </row>
  </sheetData>
  <mergeCells count="6">
    <mergeCell ref="F34:H34"/>
    <mergeCell ref="J34:L34"/>
    <mergeCell ref="F5:H5"/>
    <mergeCell ref="J5:L5"/>
    <mergeCell ref="F64:H64"/>
    <mergeCell ref="J64:L64"/>
  </mergeCells>
  <pageMargins left="0.78" right="0.39370078740157499" top="0.78740157480314998" bottom="0.31496062992126" header="0.31496062992126" footer="0.31496062992126"/>
  <pageSetup paperSize="9" scale="76" fitToHeight="3" orientation="portrait" r:id="rId1"/>
  <rowBreaks count="2" manualBreakCount="2">
    <brk id="29" max="16383" man="1"/>
    <brk id="5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V122"/>
  <sheetViews>
    <sheetView showGridLines="0" view="pageBreakPreview" topLeftCell="A106" zoomScale="85" zoomScaleNormal="100" zoomScaleSheetLayoutView="85" workbookViewId="0">
      <selection activeCell="P12" sqref="P12"/>
    </sheetView>
  </sheetViews>
  <sheetFormatPr defaultColWidth="10.6328125" defaultRowHeight="24" customHeight="1" x14ac:dyDescent="0.7"/>
  <cols>
    <col min="1" max="1" width="46.453125" style="4" customWidth="1"/>
    <col min="2" max="2" width="1.453125" style="4" customWidth="1"/>
    <col min="3" max="3" width="8.54296875" style="1" customWidth="1"/>
    <col min="4" max="4" width="1.453125" style="4" customWidth="1"/>
    <col min="5" max="5" width="14.36328125" style="4" customWidth="1"/>
    <col min="6" max="6" width="1.453125" style="4" customWidth="1"/>
    <col min="7" max="7" width="14.36328125" style="4" customWidth="1"/>
    <col min="8" max="8" width="1.453125" style="4" customWidth="1"/>
    <col min="9" max="9" width="14.36328125" style="4" customWidth="1"/>
    <col min="10" max="10" width="1.453125" style="6" customWidth="1"/>
    <col min="11" max="11" width="14.36328125" style="4" customWidth="1"/>
    <col min="12" max="12" width="1.453125" style="4" customWidth="1"/>
    <col min="13" max="16384" width="10.6328125" style="4"/>
  </cols>
  <sheetData>
    <row r="1" spans="1:11" ht="24" customHeight="1" x14ac:dyDescent="0.7">
      <c r="A1" s="3" t="s">
        <v>134</v>
      </c>
    </row>
    <row r="2" spans="1:11" ht="24" customHeight="1" x14ac:dyDescent="0.7">
      <c r="A2" s="11" t="s">
        <v>72</v>
      </c>
    </row>
    <row r="3" spans="1:11" ht="24" customHeight="1" x14ac:dyDescent="0.7">
      <c r="A3" s="3" t="s">
        <v>158</v>
      </c>
    </row>
    <row r="4" spans="1:11" ht="24" customHeight="1" x14ac:dyDescent="0.7">
      <c r="J4" s="4"/>
      <c r="K4" s="33" t="s">
        <v>118</v>
      </c>
    </row>
    <row r="5" spans="1:11" ht="24" customHeight="1" x14ac:dyDescent="0.85">
      <c r="E5" s="58" t="s">
        <v>0</v>
      </c>
      <c r="F5" s="58"/>
      <c r="G5" s="58"/>
      <c r="H5" s="21"/>
      <c r="I5" s="58" t="s">
        <v>1</v>
      </c>
      <c r="J5" s="58"/>
      <c r="K5" s="58"/>
    </row>
    <row r="6" spans="1:11" ht="24" customHeight="1" x14ac:dyDescent="0.7">
      <c r="C6" s="22" t="s">
        <v>2</v>
      </c>
      <c r="E6" s="34">
        <v>2566</v>
      </c>
      <c r="F6" s="24"/>
      <c r="G6" s="34">
        <v>2565</v>
      </c>
      <c r="H6" s="34"/>
      <c r="I6" s="34">
        <v>2566</v>
      </c>
      <c r="J6" s="24"/>
      <c r="K6" s="34">
        <v>2565</v>
      </c>
    </row>
    <row r="7" spans="1:11" ht="24" customHeight="1" x14ac:dyDescent="0.7">
      <c r="A7" s="3" t="s">
        <v>101</v>
      </c>
      <c r="C7" s="23"/>
      <c r="E7" s="27"/>
      <c r="F7" s="27"/>
      <c r="G7" s="27"/>
      <c r="H7" s="27"/>
      <c r="I7" s="27"/>
      <c r="J7" s="27"/>
      <c r="K7" s="27"/>
    </row>
    <row r="8" spans="1:11" ht="24" customHeight="1" x14ac:dyDescent="0.7">
      <c r="A8" s="3" t="s">
        <v>24</v>
      </c>
      <c r="C8" s="23"/>
      <c r="E8" s="5"/>
      <c r="F8" s="5"/>
      <c r="G8" s="5"/>
      <c r="H8" s="5"/>
      <c r="I8" s="5"/>
      <c r="J8" s="8"/>
      <c r="K8" s="5"/>
    </row>
    <row r="9" spans="1:11" ht="24" customHeight="1" x14ac:dyDescent="0.7">
      <c r="A9" s="4" t="s">
        <v>100</v>
      </c>
      <c r="C9" s="23">
        <v>26</v>
      </c>
      <c r="E9" s="5">
        <v>1883648476</v>
      </c>
      <c r="F9" s="5"/>
      <c r="G9" s="5">
        <v>2080543053</v>
      </c>
      <c r="H9" s="5"/>
      <c r="I9" s="5">
        <v>172239529</v>
      </c>
      <c r="J9" s="8"/>
      <c r="K9" s="5">
        <v>177030302</v>
      </c>
    </row>
    <row r="10" spans="1:11" ht="24" customHeight="1" x14ac:dyDescent="0.7">
      <c r="A10" s="4" t="s">
        <v>25</v>
      </c>
      <c r="C10" s="23">
        <v>6</v>
      </c>
      <c r="E10" s="5">
        <v>11732596</v>
      </c>
      <c r="F10" s="5"/>
      <c r="G10" s="5">
        <v>10695528</v>
      </c>
      <c r="H10" s="5"/>
      <c r="I10" s="5">
        <v>124406099</v>
      </c>
      <c r="J10" s="8"/>
      <c r="K10" s="5">
        <v>116154250</v>
      </c>
    </row>
    <row r="11" spans="1:11" ht="24" customHeight="1" x14ac:dyDescent="0.7">
      <c r="A11" s="3" t="s">
        <v>26</v>
      </c>
      <c r="C11" s="23"/>
      <c r="E11" s="15">
        <f>SUM(E9:E10)</f>
        <v>1895381072</v>
      </c>
      <c r="F11" s="8"/>
      <c r="G11" s="15">
        <f>SUM(G9:G10)</f>
        <v>2091238581</v>
      </c>
      <c r="H11" s="8"/>
      <c r="I11" s="15">
        <f>SUM(I9:I10)</f>
        <v>296645628</v>
      </c>
      <c r="J11" s="8"/>
      <c r="K11" s="15">
        <f>SUM(K9:K10)</f>
        <v>293184552</v>
      </c>
    </row>
    <row r="12" spans="1:11" ht="24" customHeight="1" x14ac:dyDescent="0.7">
      <c r="A12" s="3" t="s">
        <v>27</v>
      </c>
      <c r="C12" s="37"/>
      <c r="E12" s="5"/>
      <c r="F12" s="5"/>
      <c r="G12" s="5"/>
      <c r="H12" s="5"/>
      <c r="I12" s="5"/>
      <c r="J12" s="8"/>
      <c r="K12" s="5"/>
    </row>
    <row r="13" spans="1:11" ht="24" customHeight="1" x14ac:dyDescent="0.7">
      <c r="A13" s="4" t="s">
        <v>56</v>
      </c>
      <c r="C13" s="37"/>
      <c r="E13" s="5">
        <v>1332859746</v>
      </c>
      <c r="F13" s="5"/>
      <c r="G13" s="5">
        <v>1493385240</v>
      </c>
      <c r="H13" s="5"/>
      <c r="I13" s="5">
        <v>167513780</v>
      </c>
      <c r="J13" s="8"/>
      <c r="K13" s="5">
        <v>168359762</v>
      </c>
    </row>
    <row r="14" spans="1:11" ht="24" customHeight="1" x14ac:dyDescent="0.7">
      <c r="A14" s="4" t="s">
        <v>85</v>
      </c>
      <c r="C14" s="23"/>
      <c r="E14" s="5">
        <v>186994021</v>
      </c>
      <c r="F14" s="8"/>
      <c r="G14" s="5">
        <v>154065271</v>
      </c>
      <c r="H14" s="5"/>
      <c r="I14" s="5">
        <v>1104154</v>
      </c>
      <c r="J14" s="8"/>
      <c r="K14" s="5">
        <v>1912325</v>
      </c>
    </row>
    <row r="15" spans="1:11" ht="24" customHeight="1" x14ac:dyDescent="0.7">
      <c r="A15" s="4" t="s">
        <v>28</v>
      </c>
      <c r="C15" s="23"/>
      <c r="E15" s="8">
        <v>308840152</v>
      </c>
      <c r="F15" s="8"/>
      <c r="G15" s="8">
        <v>268799637</v>
      </c>
      <c r="H15" s="8"/>
      <c r="I15" s="8">
        <v>133256874</v>
      </c>
      <c r="J15" s="8"/>
      <c r="K15" s="8">
        <v>125465059</v>
      </c>
    </row>
    <row r="16" spans="1:11" ht="24" customHeight="1" x14ac:dyDescent="0.7">
      <c r="A16" s="4" t="s">
        <v>170</v>
      </c>
      <c r="C16" s="23"/>
      <c r="E16" s="8">
        <v>4401299</v>
      </c>
      <c r="F16" s="8"/>
      <c r="G16" s="8">
        <v>-135387</v>
      </c>
      <c r="H16" s="8"/>
      <c r="I16" s="8">
        <v>0</v>
      </c>
      <c r="J16" s="8"/>
      <c r="K16" s="8">
        <v>-2400000</v>
      </c>
    </row>
    <row r="17" spans="1:11" ht="24" customHeight="1" x14ac:dyDescent="0.7">
      <c r="A17" s="4" t="s">
        <v>169</v>
      </c>
      <c r="C17" s="23">
        <v>9</v>
      </c>
      <c r="E17" s="8">
        <v>0</v>
      </c>
      <c r="F17" s="8"/>
      <c r="G17" s="8">
        <v>0</v>
      </c>
      <c r="H17" s="8"/>
      <c r="I17" s="8">
        <v>2040000000</v>
      </c>
      <c r="J17" s="8"/>
      <c r="K17" s="8">
        <v>0</v>
      </c>
    </row>
    <row r="18" spans="1:11" ht="24" customHeight="1" x14ac:dyDescent="0.7">
      <c r="A18" s="3" t="s">
        <v>29</v>
      </c>
      <c r="C18" s="23"/>
      <c r="E18" s="15">
        <f>SUM(E13:E17)</f>
        <v>1833095218</v>
      </c>
      <c r="F18" s="8"/>
      <c r="G18" s="15">
        <f>SUM(G13:G17)</f>
        <v>1916114761</v>
      </c>
      <c r="H18" s="8"/>
      <c r="I18" s="15">
        <f>SUM(I13:I17)</f>
        <v>2341874808</v>
      </c>
      <c r="J18" s="8"/>
      <c r="K18" s="15">
        <f>SUM(K13:K17)</f>
        <v>293337146</v>
      </c>
    </row>
    <row r="19" spans="1:11" ht="24" customHeight="1" x14ac:dyDescent="0.7">
      <c r="A19" s="3" t="s">
        <v>174</v>
      </c>
      <c r="C19" s="23"/>
      <c r="E19" s="32">
        <f>E11-E18</f>
        <v>62285854</v>
      </c>
      <c r="F19" s="8"/>
      <c r="G19" s="32">
        <f>G11-G18</f>
        <v>175123820</v>
      </c>
      <c r="H19" s="8"/>
      <c r="I19" s="32">
        <f>I11-I18</f>
        <v>-2045229180</v>
      </c>
      <c r="J19" s="8"/>
      <c r="K19" s="32">
        <f>K11-K18</f>
        <v>-152594</v>
      </c>
    </row>
    <row r="20" spans="1:11" ht="24" customHeight="1" x14ac:dyDescent="0.7">
      <c r="A20" s="4" t="s">
        <v>125</v>
      </c>
      <c r="C20" s="23">
        <v>6</v>
      </c>
      <c r="E20" s="5">
        <v>878757</v>
      </c>
      <c r="F20" s="5"/>
      <c r="G20" s="5">
        <v>269500</v>
      </c>
      <c r="H20" s="5"/>
      <c r="I20" s="5">
        <v>7080475</v>
      </c>
      <c r="J20" s="8"/>
      <c r="K20" s="5">
        <v>7536719</v>
      </c>
    </row>
    <row r="21" spans="1:11" ht="24" customHeight="1" x14ac:dyDescent="0.7">
      <c r="A21" s="4" t="s">
        <v>104</v>
      </c>
      <c r="C21" s="23">
        <v>21</v>
      </c>
      <c r="E21" s="9">
        <v>-125530934</v>
      </c>
      <c r="F21" s="8"/>
      <c r="G21" s="9">
        <v>-94081202</v>
      </c>
      <c r="H21" s="8"/>
      <c r="I21" s="9">
        <v>-1764836</v>
      </c>
      <c r="J21" s="8"/>
      <c r="K21" s="9">
        <v>-1019502</v>
      </c>
    </row>
    <row r="22" spans="1:11" ht="24" customHeight="1" x14ac:dyDescent="0.7">
      <c r="A22" s="3" t="s">
        <v>175</v>
      </c>
      <c r="C22" s="23"/>
      <c r="E22" s="8">
        <f>SUM(E19:E21)</f>
        <v>-62366323</v>
      </c>
      <c r="F22" s="8"/>
      <c r="G22" s="8">
        <f>SUM(G19:G21)</f>
        <v>81312118</v>
      </c>
      <c r="H22" s="8"/>
      <c r="I22" s="48">
        <f>SUM(I19:I21)</f>
        <v>-2039913541</v>
      </c>
      <c r="J22" s="8"/>
      <c r="K22" s="48">
        <f>SUM(K19:K21)</f>
        <v>6364623</v>
      </c>
    </row>
    <row r="23" spans="1:11" ht="24" customHeight="1" x14ac:dyDescent="0.7">
      <c r="A23" s="4" t="s">
        <v>162</v>
      </c>
      <c r="C23" s="23">
        <v>23</v>
      </c>
      <c r="E23" s="5">
        <v>-192771569</v>
      </c>
      <c r="F23" s="8"/>
      <c r="G23" s="5">
        <v>-11984421</v>
      </c>
      <c r="H23" s="5"/>
      <c r="I23" s="5">
        <v>-5743105</v>
      </c>
      <c r="J23" s="8"/>
      <c r="K23" s="5">
        <v>-2150172</v>
      </c>
    </row>
    <row r="24" spans="1:11" ht="24" customHeight="1" x14ac:dyDescent="0.7">
      <c r="A24" s="3" t="s">
        <v>176</v>
      </c>
      <c r="C24" s="23"/>
      <c r="E24" s="15">
        <f>SUM(E22:E23)</f>
        <v>-255137892</v>
      </c>
      <c r="F24" s="8"/>
      <c r="G24" s="15">
        <f>SUM(G22:G23)</f>
        <v>69327697</v>
      </c>
      <c r="H24" s="8"/>
      <c r="I24" s="15">
        <f>SUM(I22:I23)</f>
        <v>-2045656646</v>
      </c>
      <c r="J24" s="8"/>
      <c r="K24" s="15">
        <f>SUM(K22:K23)</f>
        <v>4214451</v>
      </c>
    </row>
    <row r="25" spans="1:11" ht="24" customHeight="1" x14ac:dyDescent="0.7">
      <c r="A25" s="3"/>
      <c r="C25" s="23"/>
      <c r="E25" s="8"/>
      <c r="F25" s="8"/>
      <c r="G25" s="8"/>
      <c r="H25" s="8"/>
      <c r="I25" s="8"/>
      <c r="J25" s="8"/>
      <c r="K25" s="8"/>
    </row>
    <row r="26" spans="1:11" ht="24" customHeight="1" x14ac:dyDescent="0.7">
      <c r="A26" s="3" t="s">
        <v>57</v>
      </c>
      <c r="C26" s="23"/>
      <c r="E26" s="8"/>
      <c r="F26" s="8"/>
      <c r="G26" s="8"/>
      <c r="H26" s="8"/>
      <c r="I26" s="8"/>
      <c r="J26" s="8"/>
      <c r="K26" s="8"/>
    </row>
    <row r="27" spans="1:11" s="55" customFormat="1" ht="24" customHeight="1" x14ac:dyDescent="0.7">
      <c r="A27" s="54" t="s">
        <v>167</v>
      </c>
      <c r="C27" s="56"/>
      <c r="E27" s="38"/>
      <c r="F27" s="38"/>
      <c r="G27" s="38"/>
      <c r="H27" s="38"/>
      <c r="I27" s="38"/>
      <c r="J27" s="38"/>
      <c r="K27" s="38"/>
    </row>
    <row r="28" spans="1:11" s="55" customFormat="1" ht="24" customHeight="1" x14ac:dyDescent="0.7">
      <c r="A28" s="54" t="s">
        <v>168</v>
      </c>
      <c r="C28" s="56"/>
      <c r="E28" s="38"/>
      <c r="F28" s="38"/>
      <c r="G28" s="38"/>
      <c r="H28" s="38"/>
      <c r="I28" s="38"/>
      <c r="J28" s="38"/>
      <c r="K28" s="38"/>
    </row>
    <row r="29" spans="1:11" ht="24" customHeight="1" x14ac:dyDescent="0.7">
      <c r="A29" s="4" t="s">
        <v>155</v>
      </c>
      <c r="C29" s="23"/>
      <c r="E29" s="8"/>
      <c r="F29" s="8"/>
      <c r="G29" s="8"/>
      <c r="H29" s="8"/>
      <c r="I29" s="8"/>
      <c r="J29" s="8"/>
      <c r="K29" s="8"/>
    </row>
    <row r="30" spans="1:11" ht="24" customHeight="1" x14ac:dyDescent="0.7">
      <c r="A30" s="4" t="s">
        <v>154</v>
      </c>
      <c r="C30" s="23">
        <v>18</v>
      </c>
      <c r="E30" s="9">
        <v>0</v>
      </c>
      <c r="F30" s="8"/>
      <c r="G30" s="9">
        <v>15305206</v>
      </c>
      <c r="H30" s="8"/>
      <c r="I30" s="9">
        <v>0</v>
      </c>
      <c r="J30" s="8"/>
      <c r="K30" s="9">
        <v>9922812</v>
      </c>
    </row>
    <row r="31" spans="1:11" ht="24" customHeight="1" x14ac:dyDescent="0.7">
      <c r="A31" s="3" t="s">
        <v>119</v>
      </c>
      <c r="C31" s="23"/>
      <c r="E31" s="9">
        <f>SUM(,E30)</f>
        <v>0</v>
      </c>
      <c r="F31" s="5"/>
      <c r="G31" s="9">
        <f>SUM(,G30)</f>
        <v>15305206</v>
      </c>
      <c r="H31" s="8"/>
      <c r="I31" s="9">
        <f>SUM(,I30)</f>
        <v>0</v>
      </c>
      <c r="J31" s="5"/>
      <c r="K31" s="9">
        <f>SUM(,K30)</f>
        <v>9922812</v>
      </c>
    </row>
    <row r="32" spans="1:11" ht="24" customHeight="1" x14ac:dyDescent="0.7">
      <c r="A32" s="3"/>
      <c r="C32" s="23"/>
      <c r="E32" s="8"/>
      <c r="F32" s="8"/>
      <c r="G32" s="8"/>
      <c r="H32" s="8"/>
      <c r="I32" s="8"/>
      <c r="J32" s="8"/>
      <c r="K32" s="8"/>
    </row>
    <row r="33" spans="1:11" ht="24" customHeight="1" thickBot="1" x14ac:dyDescent="0.75">
      <c r="A33" s="3" t="s">
        <v>120</v>
      </c>
      <c r="C33" s="23"/>
      <c r="E33" s="18">
        <f>SUM(E31,E24)</f>
        <v>-255137892</v>
      </c>
      <c r="F33" s="5"/>
      <c r="G33" s="18">
        <f>SUM(G31,G24)</f>
        <v>84632903</v>
      </c>
      <c r="H33" s="8"/>
      <c r="I33" s="18">
        <f>SUM(I31,I24)</f>
        <v>-2045656646</v>
      </c>
      <c r="J33" s="5"/>
      <c r="K33" s="18">
        <f>SUM(K31,K24)</f>
        <v>14137263</v>
      </c>
    </row>
    <row r="34" spans="1:11" ht="24" customHeight="1" thickTop="1" x14ac:dyDescent="0.7">
      <c r="A34" s="3"/>
      <c r="C34" s="23"/>
      <c r="E34" s="5"/>
      <c r="F34" s="5"/>
      <c r="G34" s="5"/>
      <c r="H34" s="5"/>
      <c r="I34" s="5"/>
      <c r="J34" s="5"/>
      <c r="K34" s="5"/>
    </row>
    <row r="35" spans="1:11" ht="24" customHeight="1" x14ac:dyDescent="0.7">
      <c r="A35" s="3" t="s">
        <v>177</v>
      </c>
      <c r="C35" s="23">
        <v>24</v>
      </c>
      <c r="E35" s="5"/>
      <c r="F35" s="5"/>
      <c r="G35" s="5"/>
      <c r="H35" s="5"/>
      <c r="I35" s="5"/>
      <c r="J35" s="5"/>
      <c r="K35" s="5"/>
    </row>
    <row r="36" spans="1:11" ht="24" customHeight="1" x14ac:dyDescent="0.7">
      <c r="A36" s="4" t="s">
        <v>178</v>
      </c>
      <c r="C36" s="23"/>
      <c r="E36" s="5"/>
      <c r="F36" s="5"/>
      <c r="G36" s="5"/>
      <c r="H36" s="5"/>
      <c r="I36" s="5"/>
      <c r="J36" s="5"/>
      <c r="K36" s="5"/>
    </row>
    <row r="37" spans="1:11" ht="24" customHeight="1" thickBot="1" x14ac:dyDescent="0.75">
      <c r="A37" s="4" t="s">
        <v>179</v>
      </c>
      <c r="C37" s="23"/>
      <c r="E37" s="50">
        <f>E24/3471054038</f>
        <v>-7.3504442514242416E-2</v>
      </c>
      <c r="F37" s="39"/>
      <c r="G37" s="50">
        <f>G24/3471054038</f>
        <v>1.9973096425760686E-2</v>
      </c>
      <c r="H37" s="39"/>
      <c r="I37" s="50">
        <f>I24/3471054038</f>
        <v>-0.5893473923496434</v>
      </c>
      <c r="J37" s="39"/>
      <c r="K37" s="50">
        <f>K24/3471054038</f>
        <v>1.2141703799080988E-3</v>
      </c>
    </row>
    <row r="38" spans="1:11" ht="24" customHeight="1" thickTop="1" x14ac:dyDescent="0.7">
      <c r="C38" s="23"/>
      <c r="E38" s="8"/>
      <c r="F38" s="8"/>
      <c r="G38" s="8"/>
      <c r="H38" s="8"/>
      <c r="I38" s="8"/>
      <c r="J38" s="8"/>
      <c r="K38" s="8"/>
    </row>
    <row r="39" spans="1:11" ht="24" customHeight="1" x14ac:dyDescent="0.7">
      <c r="A39" s="4" t="s">
        <v>121</v>
      </c>
      <c r="C39" s="23"/>
      <c r="E39" s="8"/>
      <c r="F39" s="8"/>
      <c r="G39" s="8"/>
      <c r="H39" s="8"/>
      <c r="I39" s="8"/>
      <c r="J39" s="8"/>
      <c r="K39" s="8"/>
    </row>
    <row r="40" spans="1:11" ht="24" customHeight="1" x14ac:dyDescent="0.7">
      <c r="A40" s="3" t="s">
        <v>134</v>
      </c>
    </row>
    <row r="41" spans="1:11" ht="24" customHeight="1" x14ac:dyDescent="0.7">
      <c r="A41" s="11" t="s">
        <v>30</v>
      </c>
    </row>
    <row r="42" spans="1:11" ht="24" customHeight="1" x14ac:dyDescent="0.7">
      <c r="A42" s="3" t="s">
        <v>158</v>
      </c>
    </row>
    <row r="43" spans="1:11" ht="24" customHeight="1" x14ac:dyDescent="0.7">
      <c r="J43" s="4"/>
      <c r="K43" s="33" t="s">
        <v>118</v>
      </c>
    </row>
    <row r="44" spans="1:11" ht="24" customHeight="1" x14ac:dyDescent="0.85">
      <c r="E44" s="58" t="s">
        <v>0</v>
      </c>
      <c r="F44" s="58"/>
      <c r="G44" s="58"/>
      <c r="H44" s="21"/>
      <c r="I44" s="58" t="s">
        <v>1</v>
      </c>
      <c r="J44" s="58"/>
      <c r="K44" s="58"/>
    </row>
    <row r="45" spans="1:11" ht="24" customHeight="1" x14ac:dyDescent="0.7">
      <c r="C45" s="22"/>
      <c r="E45" s="34">
        <v>2566</v>
      </c>
      <c r="F45" s="24"/>
      <c r="G45" s="34">
        <v>2565</v>
      </c>
      <c r="H45" s="34"/>
      <c r="I45" s="34">
        <v>2566</v>
      </c>
      <c r="J45" s="24"/>
      <c r="K45" s="34">
        <v>2565</v>
      </c>
    </row>
    <row r="46" spans="1:11" ht="24" customHeight="1" x14ac:dyDescent="0.7">
      <c r="A46" s="3" t="s">
        <v>31</v>
      </c>
      <c r="C46" s="23"/>
      <c r="E46" s="5"/>
      <c r="F46" s="5"/>
      <c r="G46" s="5"/>
      <c r="H46" s="5"/>
      <c r="I46" s="5"/>
      <c r="J46" s="8"/>
      <c r="K46" s="5"/>
    </row>
    <row r="47" spans="1:11" ht="24" customHeight="1" x14ac:dyDescent="0.7">
      <c r="A47" s="4" t="s">
        <v>180</v>
      </c>
      <c r="C47" s="23"/>
      <c r="E47" s="5">
        <f>SUM(E22)</f>
        <v>-62366323</v>
      </c>
      <c r="F47" s="5"/>
      <c r="G47" s="5">
        <f>SUM(G22)</f>
        <v>81312118</v>
      </c>
      <c r="H47" s="5"/>
      <c r="I47" s="5">
        <f>SUM(I22)</f>
        <v>-2039913541</v>
      </c>
      <c r="J47" s="8"/>
      <c r="K47" s="5">
        <f>SUM(K22)</f>
        <v>6364623</v>
      </c>
    </row>
    <row r="48" spans="1:11" ht="24" customHeight="1" x14ac:dyDescent="0.7">
      <c r="A48" s="55" t="s">
        <v>181</v>
      </c>
      <c r="C48" s="23"/>
      <c r="E48" s="5"/>
      <c r="F48" s="5"/>
      <c r="G48" s="5"/>
      <c r="H48" s="5"/>
      <c r="I48" s="5"/>
      <c r="J48" s="8"/>
      <c r="K48" s="5"/>
    </row>
    <row r="49" spans="1:11" ht="24" customHeight="1" x14ac:dyDescent="0.7">
      <c r="A49" s="4" t="s">
        <v>109</v>
      </c>
      <c r="C49" s="23"/>
      <c r="E49" s="5"/>
      <c r="F49" s="5"/>
      <c r="G49" s="5"/>
      <c r="H49" s="5"/>
      <c r="I49" s="5"/>
      <c r="J49" s="8"/>
      <c r="K49" s="5"/>
    </row>
    <row r="50" spans="1:11" ht="24" customHeight="1" x14ac:dyDescent="0.7">
      <c r="A50" s="4" t="s">
        <v>59</v>
      </c>
      <c r="C50" s="23"/>
      <c r="E50" s="44">
        <v>52712630</v>
      </c>
      <c r="F50" s="5"/>
      <c r="G50" s="44">
        <v>56098792</v>
      </c>
      <c r="H50" s="5"/>
      <c r="I50" s="44">
        <v>2359527</v>
      </c>
      <c r="J50" s="8"/>
      <c r="K50" s="44">
        <v>2194548</v>
      </c>
    </row>
    <row r="51" spans="1:11" ht="24" customHeight="1" x14ac:dyDescent="0.7">
      <c r="A51" s="4" t="s">
        <v>58</v>
      </c>
      <c r="C51" s="23"/>
      <c r="E51" s="44">
        <v>786590551</v>
      </c>
      <c r="F51" s="5"/>
      <c r="G51" s="44">
        <v>992177820</v>
      </c>
      <c r="H51" s="5"/>
      <c r="I51" s="44">
        <v>2140891</v>
      </c>
      <c r="J51" s="8"/>
      <c r="K51" s="44">
        <v>2237712</v>
      </c>
    </row>
    <row r="52" spans="1:11" ht="24" customHeight="1" x14ac:dyDescent="0.7">
      <c r="A52" s="4" t="s">
        <v>71</v>
      </c>
      <c r="C52" s="23"/>
      <c r="E52" s="44">
        <v>63663317</v>
      </c>
      <c r="F52" s="5"/>
      <c r="G52" s="44">
        <v>63663317</v>
      </c>
      <c r="H52" s="5"/>
      <c r="I52" s="44">
        <v>0</v>
      </c>
      <c r="J52" s="8"/>
      <c r="K52" s="44">
        <v>0</v>
      </c>
    </row>
    <row r="53" spans="1:11" ht="24" customHeight="1" x14ac:dyDescent="0.7">
      <c r="A53" s="4" t="s">
        <v>171</v>
      </c>
      <c r="C53" s="23"/>
      <c r="E53" s="44">
        <v>4401299</v>
      </c>
      <c r="F53" s="5"/>
      <c r="G53" s="44">
        <v>-135387</v>
      </c>
      <c r="H53" s="5"/>
      <c r="I53" s="44">
        <v>0</v>
      </c>
      <c r="J53" s="8"/>
      <c r="K53" s="44">
        <v>-2400000</v>
      </c>
    </row>
    <row r="54" spans="1:11" ht="24" customHeight="1" x14ac:dyDescent="0.7">
      <c r="A54" s="4" t="s">
        <v>163</v>
      </c>
      <c r="C54" s="23"/>
      <c r="E54" s="44">
        <v>0</v>
      </c>
      <c r="F54" s="5"/>
      <c r="G54" s="44">
        <v>-1963126</v>
      </c>
      <c r="H54" s="5"/>
      <c r="I54" s="44">
        <v>0</v>
      </c>
      <c r="J54" s="8"/>
      <c r="K54" s="44">
        <v>0</v>
      </c>
    </row>
    <row r="55" spans="1:11" ht="24" customHeight="1" x14ac:dyDescent="0.7">
      <c r="A55" s="4" t="s">
        <v>146</v>
      </c>
      <c r="C55" s="23"/>
      <c r="E55" s="44">
        <v>0</v>
      </c>
      <c r="F55" s="5"/>
      <c r="G55" s="44">
        <v>0</v>
      </c>
      <c r="H55" s="5"/>
      <c r="I55" s="44">
        <v>0</v>
      </c>
      <c r="J55" s="8"/>
      <c r="K55" s="44">
        <v>2209330</v>
      </c>
    </row>
    <row r="56" spans="1:11" ht="24" customHeight="1" x14ac:dyDescent="0.7">
      <c r="A56" s="4" t="s">
        <v>172</v>
      </c>
      <c r="C56" s="23"/>
      <c r="E56" s="44">
        <v>0</v>
      </c>
      <c r="F56" s="5"/>
      <c r="G56" s="44">
        <v>0</v>
      </c>
      <c r="H56" s="5"/>
      <c r="I56" s="44">
        <v>2040000000</v>
      </c>
      <c r="J56" s="8"/>
      <c r="K56" s="44">
        <v>0</v>
      </c>
    </row>
    <row r="57" spans="1:11" ht="24" customHeight="1" x14ac:dyDescent="0.7">
      <c r="A57" s="4" t="s">
        <v>113</v>
      </c>
      <c r="C57" s="23"/>
      <c r="E57" s="44">
        <v>18410</v>
      </c>
      <c r="F57" s="5"/>
      <c r="G57" s="44">
        <v>268967</v>
      </c>
      <c r="H57" s="5"/>
      <c r="I57" s="44">
        <v>-21280</v>
      </c>
      <c r="J57" s="8"/>
      <c r="K57" s="44">
        <v>6560</v>
      </c>
    </row>
    <row r="58" spans="1:11" ht="24" customHeight="1" x14ac:dyDescent="0.7">
      <c r="A58" s="4" t="s">
        <v>186</v>
      </c>
      <c r="C58" s="23"/>
      <c r="E58" s="44">
        <v>12856361</v>
      </c>
      <c r="F58" s="5"/>
      <c r="G58" s="44">
        <v>0</v>
      </c>
      <c r="H58" s="5"/>
      <c r="I58" s="44">
        <v>0</v>
      </c>
      <c r="J58" s="8"/>
      <c r="K58" s="44">
        <v>0</v>
      </c>
    </row>
    <row r="59" spans="1:11" ht="24" customHeight="1" x14ac:dyDescent="0.7">
      <c r="A59" s="4" t="s">
        <v>86</v>
      </c>
      <c r="C59" s="23"/>
      <c r="E59" s="44">
        <v>9121780</v>
      </c>
      <c r="F59" s="8"/>
      <c r="G59" s="44">
        <v>11551607</v>
      </c>
      <c r="H59" s="8"/>
      <c r="I59" s="44">
        <v>1335769</v>
      </c>
      <c r="J59" s="8"/>
      <c r="K59" s="44">
        <v>6815483</v>
      </c>
    </row>
    <row r="60" spans="1:11" ht="24" customHeight="1" x14ac:dyDescent="0.7">
      <c r="A60" s="4" t="s">
        <v>138</v>
      </c>
      <c r="C60" s="23"/>
      <c r="E60" s="44">
        <v>-18297851</v>
      </c>
      <c r="F60" s="5"/>
      <c r="G60" s="44">
        <f>-9505139-1584070</f>
        <v>-11089209</v>
      </c>
      <c r="H60" s="5"/>
      <c r="I60" s="44">
        <v>-9549</v>
      </c>
      <c r="J60" s="8"/>
      <c r="K60" s="44">
        <v>32525</v>
      </c>
    </row>
    <row r="61" spans="1:11" ht="24" customHeight="1" x14ac:dyDescent="0.7">
      <c r="A61" s="4" t="s">
        <v>164</v>
      </c>
      <c r="C61" s="23"/>
      <c r="E61" s="44"/>
      <c r="F61" s="5"/>
      <c r="G61" s="44"/>
      <c r="H61" s="5"/>
      <c r="I61" s="44"/>
      <c r="J61" s="8"/>
      <c r="K61" s="44"/>
    </row>
    <row r="62" spans="1:11" ht="24" customHeight="1" x14ac:dyDescent="0.7">
      <c r="A62" s="4" t="s">
        <v>165</v>
      </c>
      <c r="C62" s="23"/>
      <c r="E62" s="44">
        <v>-12779001</v>
      </c>
      <c r="F62" s="5"/>
      <c r="G62" s="44">
        <v>-5212654</v>
      </c>
      <c r="H62" s="5"/>
      <c r="I62" s="44">
        <v>0</v>
      </c>
      <c r="J62" s="8"/>
      <c r="K62" s="44">
        <v>0</v>
      </c>
    </row>
    <row r="63" spans="1:11" ht="24" customHeight="1" x14ac:dyDescent="0.7">
      <c r="A63" s="4" t="s">
        <v>126</v>
      </c>
      <c r="C63" s="23"/>
      <c r="E63" s="44">
        <v>-878757</v>
      </c>
      <c r="F63" s="8"/>
      <c r="G63" s="44">
        <v>-269500</v>
      </c>
      <c r="H63" s="8"/>
      <c r="I63" s="44">
        <v>-7080475</v>
      </c>
      <c r="J63" s="8"/>
      <c r="K63" s="44">
        <v>-7536719</v>
      </c>
    </row>
    <row r="64" spans="1:11" ht="24" customHeight="1" x14ac:dyDescent="0.7">
      <c r="A64" s="4" t="s">
        <v>127</v>
      </c>
      <c r="C64" s="23"/>
      <c r="E64" s="44">
        <v>125530934</v>
      </c>
      <c r="F64" s="8"/>
      <c r="G64" s="44">
        <v>94081202</v>
      </c>
      <c r="H64" s="8"/>
      <c r="I64" s="44">
        <v>1764836</v>
      </c>
      <c r="J64" s="8"/>
      <c r="K64" s="44">
        <v>1019502</v>
      </c>
    </row>
    <row r="65" spans="1:11" ht="24" customHeight="1" x14ac:dyDescent="0.7">
      <c r="A65" s="4" t="s">
        <v>156</v>
      </c>
      <c r="C65" s="23"/>
      <c r="E65" s="52"/>
      <c r="F65" s="8"/>
      <c r="G65" s="32"/>
      <c r="H65" s="8"/>
      <c r="I65" s="52"/>
      <c r="J65" s="8"/>
      <c r="K65" s="32"/>
    </row>
    <row r="66" spans="1:11" ht="24" customHeight="1" x14ac:dyDescent="0.7">
      <c r="A66" s="4" t="s">
        <v>157</v>
      </c>
      <c r="C66" s="23"/>
      <c r="E66" s="8">
        <f>SUM(E47:E64)</f>
        <v>960573350</v>
      </c>
      <c r="F66" s="5"/>
      <c r="G66" s="8">
        <f>SUM(G47:G64)</f>
        <v>1280483947</v>
      </c>
      <c r="H66" s="5"/>
      <c r="I66" s="8">
        <f>SUM(I47:I64)</f>
        <v>576178</v>
      </c>
      <c r="J66" s="8"/>
      <c r="K66" s="8">
        <f>SUM(K47:K64)</f>
        <v>10943564</v>
      </c>
    </row>
    <row r="67" spans="1:11" ht="24" customHeight="1" x14ac:dyDescent="0.7">
      <c r="A67" s="4" t="s">
        <v>103</v>
      </c>
      <c r="C67" s="23"/>
      <c r="E67" s="5"/>
      <c r="F67" s="5"/>
      <c r="G67" s="5"/>
      <c r="H67" s="5"/>
      <c r="I67" s="5"/>
      <c r="J67" s="8">
        <f>J66-J23</f>
        <v>0</v>
      </c>
      <c r="K67" s="5"/>
    </row>
    <row r="68" spans="1:11" ht="24" customHeight="1" x14ac:dyDescent="0.7">
      <c r="A68" s="4" t="s">
        <v>50</v>
      </c>
      <c r="C68" s="23"/>
      <c r="E68" s="44">
        <v>630056674</v>
      </c>
      <c r="F68" s="5"/>
      <c r="G68" s="44">
        <v>-287257981</v>
      </c>
      <c r="H68" s="5"/>
      <c r="I68" s="44">
        <v>228586395</v>
      </c>
      <c r="J68" s="8"/>
      <c r="K68" s="44">
        <v>-123836862</v>
      </c>
    </row>
    <row r="69" spans="1:11" ht="24" customHeight="1" x14ac:dyDescent="0.7">
      <c r="A69" s="4" t="s">
        <v>32</v>
      </c>
      <c r="C69" s="23"/>
      <c r="E69" s="44">
        <v>-11783506</v>
      </c>
      <c r="F69" s="5"/>
      <c r="G69" s="44">
        <v>3841730</v>
      </c>
      <c r="H69" s="5"/>
      <c r="I69" s="44">
        <v>0</v>
      </c>
      <c r="J69" s="8"/>
      <c r="K69" s="44">
        <v>0</v>
      </c>
    </row>
    <row r="70" spans="1:11" ht="24" customHeight="1" x14ac:dyDescent="0.7">
      <c r="A70" s="4" t="s">
        <v>87</v>
      </c>
      <c r="C70" s="23"/>
      <c r="E70" s="44">
        <v>-2061129</v>
      </c>
      <c r="F70" s="5"/>
      <c r="G70" s="44">
        <v>2598416</v>
      </c>
      <c r="H70" s="5"/>
      <c r="I70" s="44">
        <v>54153</v>
      </c>
      <c r="J70" s="8"/>
      <c r="K70" s="44">
        <v>675894</v>
      </c>
    </row>
    <row r="71" spans="1:11" ht="24" customHeight="1" x14ac:dyDescent="0.7">
      <c r="A71" s="4" t="s">
        <v>92</v>
      </c>
      <c r="C71" s="23"/>
      <c r="E71" s="44">
        <v>20875514</v>
      </c>
      <c r="F71" s="5"/>
      <c r="G71" s="44">
        <v>-11307276</v>
      </c>
      <c r="H71" s="5"/>
      <c r="I71" s="44">
        <v>9695016</v>
      </c>
      <c r="J71" s="8"/>
      <c r="K71" s="44">
        <v>-5705959</v>
      </c>
    </row>
    <row r="72" spans="1:11" ht="24" customHeight="1" x14ac:dyDescent="0.7">
      <c r="A72" s="4" t="s">
        <v>33</v>
      </c>
      <c r="C72" s="23"/>
      <c r="E72" s="44">
        <v>756775</v>
      </c>
      <c r="F72" s="5"/>
      <c r="G72" s="44">
        <v>-490730</v>
      </c>
      <c r="H72" s="5"/>
      <c r="I72" s="44">
        <v>0</v>
      </c>
      <c r="J72" s="8"/>
      <c r="K72" s="44">
        <v>0</v>
      </c>
    </row>
    <row r="73" spans="1:11" ht="24" customHeight="1" x14ac:dyDescent="0.7">
      <c r="A73" s="4" t="s">
        <v>69</v>
      </c>
      <c r="C73" s="23"/>
      <c r="E73" s="44"/>
      <c r="F73" s="5"/>
      <c r="G73" s="44"/>
      <c r="H73" s="5"/>
      <c r="I73" s="44"/>
      <c r="J73" s="8"/>
      <c r="K73" s="44"/>
    </row>
    <row r="74" spans="1:11" ht="24" customHeight="1" x14ac:dyDescent="0.7">
      <c r="A74" s="4" t="s">
        <v>51</v>
      </c>
      <c r="C74" s="23"/>
      <c r="E74" s="44">
        <v>-22490325</v>
      </c>
      <c r="F74" s="5"/>
      <c r="G74" s="44">
        <v>83551423</v>
      </c>
      <c r="H74" s="5"/>
      <c r="I74" s="44">
        <v>-115319542</v>
      </c>
      <c r="J74" s="8"/>
      <c r="K74" s="44">
        <v>35369269</v>
      </c>
    </row>
    <row r="75" spans="1:11" ht="24" customHeight="1" x14ac:dyDescent="0.7">
      <c r="A75" s="4" t="s">
        <v>60</v>
      </c>
      <c r="C75" s="23"/>
      <c r="E75" s="44">
        <v>-39518456</v>
      </c>
      <c r="F75" s="8"/>
      <c r="G75" s="44">
        <v>5458181</v>
      </c>
      <c r="H75" s="8"/>
      <c r="I75" s="44">
        <v>-12970914</v>
      </c>
      <c r="J75" s="8"/>
      <c r="K75" s="44">
        <v>5185702</v>
      </c>
    </row>
    <row r="76" spans="1:11" ht="24" customHeight="1" x14ac:dyDescent="0.7">
      <c r="A76" s="4" t="s">
        <v>145</v>
      </c>
      <c r="C76" s="23"/>
      <c r="E76" s="25">
        <f>SUM(E66:E75)</f>
        <v>1536408897</v>
      </c>
      <c r="F76" s="8"/>
      <c r="G76" s="25">
        <f>SUM(G66:G75)</f>
        <v>1076877710</v>
      </c>
      <c r="H76" s="8"/>
      <c r="I76" s="25">
        <f>SUM(I66:I75)</f>
        <v>110621286</v>
      </c>
      <c r="J76" s="8"/>
      <c r="K76" s="25">
        <f>SUM(K66:K75)</f>
        <v>-77368392</v>
      </c>
    </row>
    <row r="77" spans="1:11" ht="24" customHeight="1" x14ac:dyDescent="0.7">
      <c r="A77" s="4" t="s">
        <v>34</v>
      </c>
      <c r="C77" s="23"/>
      <c r="E77" s="44">
        <v>-75886713</v>
      </c>
      <c r="F77" s="8"/>
      <c r="G77" s="44">
        <v>-47283261</v>
      </c>
      <c r="H77" s="8"/>
      <c r="I77" s="44">
        <v>-15857504</v>
      </c>
      <c r="J77" s="8"/>
      <c r="K77" s="44">
        <v>-5320374</v>
      </c>
    </row>
    <row r="78" spans="1:11" ht="24" customHeight="1" x14ac:dyDescent="0.7">
      <c r="A78" s="4" t="s">
        <v>114</v>
      </c>
      <c r="C78" s="23"/>
      <c r="E78" s="44">
        <v>78278892</v>
      </c>
      <c r="F78" s="8"/>
      <c r="G78" s="44">
        <v>2272739</v>
      </c>
      <c r="H78" s="8"/>
      <c r="I78" s="44">
        <v>15231379</v>
      </c>
      <c r="J78" s="8"/>
      <c r="K78" s="44">
        <v>0</v>
      </c>
    </row>
    <row r="79" spans="1:11" ht="24" customHeight="1" x14ac:dyDescent="0.7">
      <c r="A79" s="4" t="s">
        <v>106</v>
      </c>
      <c r="C79" s="23"/>
      <c r="E79" s="44">
        <v>0</v>
      </c>
      <c r="F79" s="8"/>
      <c r="G79" s="44">
        <v>-2381654</v>
      </c>
      <c r="H79" s="8"/>
      <c r="I79" s="44">
        <v>0</v>
      </c>
      <c r="J79" s="8"/>
      <c r="K79" s="44">
        <v>-197760</v>
      </c>
    </row>
    <row r="80" spans="1:11" ht="24" customHeight="1" x14ac:dyDescent="0.7">
      <c r="A80" s="3" t="s">
        <v>147</v>
      </c>
      <c r="C80" s="23"/>
      <c r="E80" s="15">
        <f>SUM(E76:E79)</f>
        <v>1538801076</v>
      </c>
      <c r="F80" s="8"/>
      <c r="G80" s="15">
        <f>SUM(G76:G79)</f>
        <v>1029485534</v>
      </c>
      <c r="H80" s="8"/>
      <c r="I80" s="15">
        <f>SUM(I76:I79)</f>
        <v>109995161</v>
      </c>
      <c r="J80" s="8"/>
      <c r="K80" s="15">
        <f>SUM(K76:K79)</f>
        <v>-82886526</v>
      </c>
    </row>
    <row r="81" spans="1:11" ht="24" customHeight="1" x14ac:dyDescent="0.7">
      <c r="C81" s="23"/>
      <c r="E81" s="32"/>
      <c r="F81" s="8"/>
      <c r="G81" s="32"/>
      <c r="H81" s="8"/>
      <c r="I81" s="32"/>
      <c r="J81" s="8"/>
      <c r="K81" s="32"/>
    </row>
    <row r="82" spans="1:11" ht="24" customHeight="1" x14ac:dyDescent="0.7">
      <c r="A82" s="4" t="s">
        <v>121</v>
      </c>
      <c r="C82" s="24"/>
      <c r="E82" s="6"/>
      <c r="F82" s="6"/>
      <c r="G82" s="6"/>
      <c r="H82" s="6"/>
      <c r="I82" s="6"/>
      <c r="K82" s="6"/>
    </row>
    <row r="83" spans="1:11" ht="24" customHeight="1" x14ac:dyDescent="0.7">
      <c r="A83" s="3" t="s">
        <v>134</v>
      </c>
    </row>
    <row r="84" spans="1:11" ht="24" customHeight="1" x14ac:dyDescent="0.7">
      <c r="A84" s="11" t="s">
        <v>35</v>
      </c>
    </row>
    <row r="85" spans="1:11" ht="24" customHeight="1" x14ac:dyDescent="0.7">
      <c r="A85" s="3" t="s">
        <v>158</v>
      </c>
    </row>
    <row r="86" spans="1:11" ht="24" customHeight="1" x14ac:dyDescent="0.7">
      <c r="J86" s="4"/>
      <c r="K86" s="33" t="s">
        <v>118</v>
      </c>
    </row>
    <row r="87" spans="1:11" ht="24" customHeight="1" x14ac:dyDescent="0.85">
      <c r="E87" s="58" t="s">
        <v>0</v>
      </c>
      <c r="F87" s="58"/>
      <c r="G87" s="58"/>
      <c r="H87" s="21"/>
      <c r="I87" s="58" t="s">
        <v>1</v>
      </c>
      <c r="J87" s="58"/>
      <c r="K87" s="58"/>
    </row>
    <row r="88" spans="1:11" ht="24" customHeight="1" x14ac:dyDescent="0.7">
      <c r="A88" s="3"/>
      <c r="C88" s="22"/>
      <c r="E88" s="34">
        <v>2566</v>
      </c>
      <c r="F88" s="24"/>
      <c r="G88" s="34">
        <v>2565</v>
      </c>
      <c r="H88" s="34"/>
      <c r="I88" s="34">
        <v>2566</v>
      </c>
      <c r="J88" s="24"/>
      <c r="K88" s="34">
        <v>2565</v>
      </c>
    </row>
    <row r="89" spans="1:11" ht="24" customHeight="1" x14ac:dyDescent="0.7">
      <c r="A89" s="3" t="s">
        <v>36</v>
      </c>
      <c r="C89" s="23"/>
      <c r="E89" s="5"/>
      <c r="F89" s="5"/>
      <c r="G89" s="5"/>
      <c r="H89" s="5"/>
      <c r="I89" s="5"/>
      <c r="J89" s="8"/>
      <c r="K89" s="5"/>
    </row>
    <row r="90" spans="1:11" ht="24" customHeight="1" x14ac:dyDescent="0.7">
      <c r="A90" s="4" t="s">
        <v>129</v>
      </c>
      <c r="C90" s="23"/>
      <c r="E90" s="44">
        <v>40472640</v>
      </c>
      <c r="F90" s="5"/>
      <c r="G90" s="44">
        <v>47564062</v>
      </c>
      <c r="H90" s="5"/>
      <c r="I90" s="44">
        <v>0</v>
      </c>
      <c r="J90" s="8"/>
      <c r="K90" s="44">
        <v>0</v>
      </c>
    </row>
    <row r="91" spans="1:11" ht="24" customHeight="1" x14ac:dyDescent="0.7">
      <c r="A91" s="4" t="s">
        <v>128</v>
      </c>
      <c r="C91" s="23"/>
      <c r="E91" s="44">
        <v>-24685110</v>
      </c>
      <c r="F91" s="5"/>
      <c r="G91" s="44">
        <v>-28942848</v>
      </c>
      <c r="H91" s="5"/>
      <c r="I91" s="44">
        <v>0</v>
      </c>
      <c r="J91" s="8"/>
      <c r="K91" s="44">
        <v>0</v>
      </c>
    </row>
    <row r="92" spans="1:11" ht="24" customHeight="1" x14ac:dyDescent="0.7">
      <c r="A92" s="4" t="s">
        <v>133</v>
      </c>
      <c r="C92" s="23"/>
      <c r="E92" s="44">
        <v>0</v>
      </c>
      <c r="F92" s="5"/>
      <c r="G92" s="44">
        <v>0</v>
      </c>
      <c r="H92" s="5"/>
      <c r="I92" s="44">
        <v>122000000</v>
      </c>
      <c r="J92" s="8"/>
      <c r="K92" s="44">
        <v>4200000</v>
      </c>
    </row>
    <row r="93" spans="1:11" ht="24" customHeight="1" x14ac:dyDescent="0.7">
      <c r="A93" s="4" t="s">
        <v>94</v>
      </c>
      <c r="C93" s="23"/>
      <c r="E93" s="44">
        <v>-50057032</v>
      </c>
      <c r="F93" s="5"/>
      <c r="G93" s="44">
        <v>-12982928</v>
      </c>
      <c r="H93" s="5"/>
      <c r="I93" s="44">
        <v>-2444452</v>
      </c>
      <c r="J93" s="8"/>
      <c r="K93" s="44">
        <v>-3220545</v>
      </c>
    </row>
    <row r="94" spans="1:11" ht="24" customHeight="1" x14ac:dyDescent="0.7">
      <c r="A94" s="4" t="s">
        <v>93</v>
      </c>
      <c r="C94" s="23"/>
      <c r="E94" s="44">
        <v>-981286648</v>
      </c>
      <c r="F94" s="5"/>
      <c r="G94" s="44">
        <f>-748809526</f>
        <v>-748809526</v>
      </c>
      <c r="H94" s="5"/>
      <c r="I94" s="44">
        <v>-801500</v>
      </c>
      <c r="J94" s="5"/>
      <c r="K94" s="44">
        <v>-469750</v>
      </c>
    </row>
    <row r="95" spans="1:11" ht="24" customHeight="1" x14ac:dyDescent="0.7">
      <c r="A95" s="4" t="s">
        <v>73</v>
      </c>
      <c r="C95" s="23"/>
      <c r="E95" s="44">
        <v>291665</v>
      </c>
      <c r="F95" s="5"/>
      <c r="G95" s="44">
        <v>46542</v>
      </c>
      <c r="H95" s="5"/>
      <c r="I95" s="44">
        <v>32561</v>
      </c>
      <c r="J95" s="5"/>
      <c r="K95" s="44">
        <v>34377</v>
      </c>
    </row>
    <row r="96" spans="1:11" ht="24" customHeight="1" x14ac:dyDescent="0.7">
      <c r="A96" s="4" t="s">
        <v>173</v>
      </c>
      <c r="C96" s="23"/>
      <c r="E96" s="44">
        <v>0</v>
      </c>
      <c r="F96" s="5"/>
      <c r="G96" s="44">
        <v>0</v>
      </c>
      <c r="H96" s="5"/>
      <c r="I96" s="44">
        <v>-200000000</v>
      </c>
      <c r="J96" s="5"/>
      <c r="K96" s="44">
        <v>0</v>
      </c>
    </row>
    <row r="97" spans="1:11" ht="24" customHeight="1" x14ac:dyDescent="0.7">
      <c r="A97" s="4" t="s">
        <v>132</v>
      </c>
      <c r="C97" s="23"/>
      <c r="E97" s="44">
        <v>0</v>
      </c>
      <c r="F97" s="5"/>
      <c r="G97" s="44">
        <v>0</v>
      </c>
      <c r="H97" s="5"/>
      <c r="I97" s="44">
        <v>0</v>
      </c>
      <c r="J97" s="8"/>
      <c r="K97" s="44">
        <v>56672546</v>
      </c>
    </row>
    <row r="98" spans="1:11" ht="24" customHeight="1" x14ac:dyDescent="0.7">
      <c r="A98" s="4" t="s">
        <v>130</v>
      </c>
      <c r="C98" s="23"/>
      <c r="E98" s="44">
        <v>878757</v>
      </c>
      <c r="F98" s="5"/>
      <c r="G98" s="44">
        <v>269500</v>
      </c>
      <c r="H98" s="5"/>
      <c r="I98" s="44">
        <v>22342173</v>
      </c>
      <c r="J98" s="8"/>
      <c r="K98" s="44">
        <v>1098702</v>
      </c>
    </row>
    <row r="99" spans="1:11" ht="24" customHeight="1" x14ac:dyDescent="0.7">
      <c r="A99" s="3" t="s">
        <v>122</v>
      </c>
      <c r="C99" s="23"/>
      <c r="E99" s="15">
        <f>SUM(E90:E98)</f>
        <v>-1014385728</v>
      </c>
      <c r="F99" s="28"/>
      <c r="G99" s="15">
        <f>SUM(G90:G98)</f>
        <v>-742855198</v>
      </c>
      <c r="H99" s="8"/>
      <c r="I99" s="15">
        <f>SUM(I90:I98)</f>
        <v>-58871218</v>
      </c>
      <c r="J99" s="8"/>
      <c r="K99" s="15">
        <f>SUM(K90:K98)</f>
        <v>58315330</v>
      </c>
    </row>
    <row r="100" spans="1:11" ht="24" customHeight="1" x14ac:dyDescent="0.7">
      <c r="A100" s="3" t="s">
        <v>37</v>
      </c>
      <c r="C100" s="23"/>
      <c r="E100" s="32"/>
      <c r="F100" s="5"/>
      <c r="G100" s="32"/>
      <c r="H100" s="5"/>
      <c r="I100" s="32"/>
      <c r="J100" s="8"/>
      <c r="K100" s="32"/>
    </row>
    <row r="101" spans="1:11" ht="24" customHeight="1" x14ac:dyDescent="0.7">
      <c r="A101" s="4" t="s">
        <v>148</v>
      </c>
      <c r="C101" s="23"/>
      <c r="E101" s="44">
        <v>-48613041</v>
      </c>
      <c r="F101" s="5"/>
      <c r="G101" s="44">
        <v>41759906</v>
      </c>
      <c r="H101" s="5"/>
      <c r="I101" s="44">
        <v>-17135897</v>
      </c>
      <c r="J101" s="8"/>
      <c r="K101" s="44">
        <v>22135897</v>
      </c>
    </row>
    <row r="102" spans="1:11" ht="24" customHeight="1" x14ac:dyDescent="0.7">
      <c r="A102" s="4" t="s">
        <v>149</v>
      </c>
      <c r="C102" s="23"/>
      <c r="E102" s="44">
        <v>-10000000</v>
      </c>
      <c r="F102" s="5"/>
      <c r="G102" s="44">
        <v>-80000000</v>
      </c>
      <c r="H102" s="5"/>
      <c r="I102" s="44">
        <v>0</v>
      </c>
      <c r="J102" s="8"/>
      <c r="K102" s="44">
        <v>0</v>
      </c>
    </row>
    <row r="103" spans="1:11" ht="24" customHeight="1" x14ac:dyDescent="0.7">
      <c r="A103" s="4" t="s">
        <v>166</v>
      </c>
      <c r="C103" s="23"/>
      <c r="E103" s="44">
        <v>359999999.99999994</v>
      </c>
      <c r="F103" s="5"/>
      <c r="G103" s="44">
        <v>0</v>
      </c>
      <c r="H103" s="5"/>
      <c r="I103" s="44">
        <v>0</v>
      </c>
      <c r="J103" s="8"/>
      <c r="K103" s="44">
        <v>0</v>
      </c>
    </row>
    <row r="104" spans="1:11" ht="24" customHeight="1" x14ac:dyDescent="0.7">
      <c r="A104" s="4" t="s">
        <v>95</v>
      </c>
      <c r="C104" s="23"/>
      <c r="E104" s="44">
        <v>-312410191</v>
      </c>
      <c r="F104" s="5"/>
      <c r="G104" s="44">
        <v>-193375293</v>
      </c>
      <c r="H104" s="5"/>
      <c r="I104" s="44">
        <v>0</v>
      </c>
      <c r="J104" s="8"/>
      <c r="K104" s="44">
        <v>0</v>
      </c>
    </row>
    <row r="105" spans="1:11" ht="24" customHeight="1" x14ac:dyDescent="0.7">
      <c r="A105" s="4" t="s">
        <v>131</v>
      </c>
      <c r="C105" s="23"/>
      <c r="E105" s="44">
        <v>-5383714</v>
      </c>
      <c r="F105" s="8"/>
      <c r="G105" s="44">
        <v>-7718628</v>
      </c>
      <c r="H105" s="8"/>
      <c r="I105" s="44">
        <v>0</v>
      </c>
      <c r="J105" s="8"/>
      <c r="K105" s="44">
        <v>-299493</v>
      </c>
    </row>
    <row r="106" spans="1:11" ht="24" customHeight="1" x14ac:dyDescent="0.7">
      <c r="A106" s="4" t="s">
        <v>38</v>
      </c>
      <c r="C106" s="23"/>
      <c r="E106" s="44">
        <v>-127487377</v>
      </c>
      <c r="F106" s="5"/>
      <c r="G106" s="44">
        <v>-92124495</v>
      </c>
      <c r="H106" s="5"/>
      <c r="I106" s="44">
        <v>-1786050</v>
      </c>
      <c r="J106" s="8"/>
      <c r="K106" s="44">
        <v>-1035671</v>
      </c>
    </row>
    <row r="107" spans="1:11" ht="24" customHeight="1" x14ac:dyDescent="0.7">
      <c r="A107" s="4" t="s">
        <v>116</v>
      </c>
      <c r="C107" s="23"/>
      <c r="E107" s="44">
        <v>-148</v>
      </c>
      <c r="F107" s="5"/>
      <c r="G107" s="44">
        <v>-1620</v>
      </c>
      <c r="H107" s="5"/>
      <c r="I107" s="44">
        <v>-148</v>
      </c>
      <c r="J107" s="8"/>
      <c r="K107" s="44">
        <v>-1620</v>
      </c>
    </row>
    <row r="108" spans="1:11" ht="24" customHeight="1" x14ac:dyDescent="0.7">
      <c r="A108" s="3" t="s">
        <v>102</v>
      </c>
      <c r="C108" s="23"/>
      <c r="E108" s="15">
        <f>SUM(E101:E107)</f>
        <v>-143894471.00000006</v>
      </c>
      <c r="F108" s="8"/>
      <c r="G108" s="15">
        <f>SUM(G101:G107)</f>
        <v>-331460130</v>
      </c>
      <c r="H108" s="8"/>
      <c r="I108" s="15">
        <f>SUM(I101:I107)</f>
        <v>-18922095</v>
      </c>
      <c r="J108" s="8"/>
      <c r="K108" s="15">
        <f>SUM(K101:K107)</f>
        <v>20799113</v>
      </c>
    </row>
    <row r="109" spans="1:11" ht="24" customHeight="1" x14ac:dyDescent="0.7">
      <c r="A109" s="3" t="s">
        <v>115</v>
      </c>
      <c r="C109" s="23"/>
      <c r="E109" s="5">
        <f>SUM(E108,E99,E80)</f>
        <v>380520877</v>
      </c>
      <c r="F109" s="5"/>
      <c r="G109" s="5">
        <f>SUM(G108,G99,G80)</f>
        <v>-44829794</v>
      </c>
      <c r="H109" s="5"/>
      <c r="I109" s="5">
        <f>SUM(I108,I99,I80)</f>
        <v>32201848</v>
      </c>
      <c r="J109" s="8"/>
      <c r="K109" s="5">
        <f>SUM(K108,K99,K80)</f>
        <v>-3772083</v>
      </c>
    </row>
    <row r="110" spans="1:11" ht="24" customHeight="1" x14ac:dyDescent="0.7">
      <c r="A110" s="4" t="s">
        <v>123</v>
      </c>
      <c r="C110" s="23"/>
      <c r="E110" s="9">
        <f>SUM(BS!H9)</f>
        <v>117831614</v>
      </c>
      <c r="F110" s="5"/>
      <c r="G110" s="9">
        <v>162661408</v>
      </c>
      <c r="H110" s="5"/>
      <c r="I110" s="9">
        <f>SUM(BS!L9)</f>
        <v>10731541</v>
      </c>
      <c r="J110" s="8"/>
      <c r="K110" s="9">
        <v>14503624</v>
      </c>
    </row>
    <row r="111" spans="1:11" ht="24" customHeight="1" thickBot="1" x14ac:dyDescent="0.75">
      <c r="A111" s="3" t="s">
        <v>124</v>
      </c>
      <c r="C111" s="23"/>
      <c r="E111" s="10">
        <f>SUM(E109:E110)</f>
        <v>498352491</v>
      </c>
      <c r="F111" s="8"/>
      <c r="G111" s="10">
        <f>SUM(G109:G110)</f>
        <v>117831614</v>
      </c>
      <c r="H111" s="8"/>
      <c r="I111" s="10">
        <f>SUM(I109:I110)</f>
        <v>42933389</v>
      </c>
      <c r="J111" s="8"/>
      <c r="K111" s="10">
        <f>SUM(K109:K110)</f>
        <v>10731541</v>
      </c>
    </row>
    <row r="112" spans="1:11" ht="24" customHeight="1" thickTop="1" x14ac:dyDescent="0.7">
      <c r="C112" s="23"/>
      <c r="E112" s="26">
        <f>SUM(BS!F9,-E111)</f>
        <v>0</v>
      </c>
      <c r="F112" s="5"/>
      <c r="G112" s="26">
        <f>SUM(BS!H9,-G111)</f>
        <v>0</v>
      </c>
      <c r="H112" s="5"/>
      <c r="I112" s="26">
        <f>SUM(BS!J9,-I111)</f>
        <v>0</v>
      </c>
      <c r="J112" s="8"/>
      <c r="K112" s="26">
        <f>SUM(BS!L9,-K111)</f>
        <v>0</v>
      </c>
    </row>
    <row r="113" spans="1:11" ht="24" customHeight="1" x14ac:dyDescent="0.7">
      <c r="A113" s="3" t="s">
        <v>39</v>
      </c>
      <c r="C113" s="23"/>
      <c r="E113" s="5"/>
      <c r="F113" s="5"/>
      <c r="G113" s="5"/>
      <c r="H113" s="5"/>
      <c r="I113" s="5"/>
      <c r="J113" s="8"/>
      <c r="K113" s="5"/>
    </row>
    <row r="114" spans="1:11" ht="24" customHeight="1" x14ac:dyDescent="0.7">
      <c r="A114" s="4" t="s">
        <v>40</v>
      </c>
      <c r="C114" s="23"/>
      <c r="E114" s="5"/>
      <c r="F114" s="5"/>
      <c r="G114" s="5"/>
      <c r="H114" s="5"/>
      <c r="I114" s="5"/>
      <c r="J114" s="8"/>
      <c r="K114" s="5"/>
    </row>
    <row r="115" spans="1:11" ht="24" customHeight="1" x14ac:dyDescent="0.7">
      <c r="A115" s="4" t="s">
        <v>88</v>
      </c>
      <c r="C115" s="23"/>
      <c r="E115" s="5">
        <v>1179029</v>
      </c>
      <c r="F115" s="8"/>
      <c r="G115" s="5">
        <v>1631172</v>
      </c>
      <c r="H115" s="5"/>
      <c r="I115" s="5">
        <v>77843</v>
      </c>
      <c r="J115" s="8"/>
      <c r="K115" s="5">
        <v>460220</v>
      </c>
    </row>
    <row r="116" spans="1:11" ht="24" customHeight="1" x14ac:dyDescent="0.7">
      <c r="A116" s="4" t="s">
        <v>89</v>
      </c>
      <c r="C116" s="23"/>
      <c r="E116" s="5">
        <v>492847163.12899899</v>
      </c>
      <c r="F116" s="8"/>
      <c r="G116" s="5">
        <v>505379485</v>
      </c>
      <c r="H116" s="5"/>
      <c r="I116" s="5">
        <v>0</v>
      </c>
      <c r="J116" s="8"/>
      <c r="K116" s="5">
        <v>0</v>
      </c>
    </row>
    <row r="117" spans="1:11" ht="24" customHeight="1" x14ac:dyDescent="0.7">
      <c r="A117" s="4" t="s">
        <v>136</v>
      </c>
      <c r="C117" s="23"/>
      <c r="E117" s="51">
        <v>12527800</v>
      </c>
      <c r="F117" s="8"/>
      <c r="G117" s="51">
        <v>1617000</v>
      </c>
      <c r="H117" s="5"/>
      <c r="I117" s="5">
        <v>0</v>
      </c>
      <c r="J117" s="8"/>
      <c r="K117" s="5">
        <v>0</v>
      </c>
    </row>
    <row r="118" spans="1:11" ht="24" customHeight="1" x14ac:dyDescent="0.7">
      <c r="C118" s="23"/>
      <c r="E118" s="5"/>
      <c r="F118" s="5"/>
      <c r="G118" s="5"/>
      <c r="H118" s="5"/>
      <c r="I118" s="5"/>
      <c r="J118" s="8"/>
      <c r="K118" s="5"/>
    </row>
    <row r="119" spans="1:11" ht="24" customHeight="1" x14ac:dyDescent="0.7">
      <c r="A119" s="4" t="s">
        <v>121</v>
      </c>
      <c r="C119" s="24"/>
      <c r="E119" s="6"/>
      <c r="F119" s="6"/>
      <c r="G119" s="6"/>
      <c r="H119" s="6"/>
      <c r="I119" s="6"/>
      <c r="K119" s="6"/>
    </row>
    <row r="120" spans="1:11" ht="24" customHeight="1" x14ac:dyDescent="0.7">
      <c r="G120" s="5"/>
    </row>
    <row r="121" spans="1:11" ht="24" customHeight="1" x14ac:dyDescent="0.7">
      <c r="G121" s="5"/>
    </row>
    <row r="122" spans="1:11" ht="24" customHeight="1" x14ac:dyDescent="0.7">
      <c r="G122" s="5"/>
    </row>
  </sheetData>
  <sortState xmlns:xlrd2="http://schemas.microsoft.com/office/spreadsheetml/2017/richdata2" ref="E116">
    <sortCondition ref="E116"/>
  </sortState>
  <mergeCells count="6">
    <mergeCell ref="E87:G87"/>
    <mergeCell ref="I87:K87"/>
    <mergeCell ref="E5:G5"/>
    <mergeCell ref="I5:K5"/>
    <mergeCell ref="E44:G44"/>
    <mergeCell ref="I44:K44"/>
  </mergeCells>
  <pageMargins left="0.78" right="0.39370078740157499" top="0.78740157480314998" bottom="0.31496062992126" header="0.31496062992126" footer="0.31496062992126"/>
  <pageSetup paperSize="9" scale="74" fitToHeight="3" orientation="portrait" r:id="rId1"/>
  <rowBreaks count="2" manualBreakCount="2">
    <brk id="39" max="16383" man="1"/>
    <brk id="8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V24"/>
  <sheetViews>
    <sheetView showGridLines="0" view="pageBreakPreview" zoomScale="85" zoomScaleNormal="80" zoomScaleSheetLayoutView="85" workbookViewId="0">
      <selection activeCell="D75" sqref="D75"/>
    </sheetView>
  </sheetViews>
  <sheetFormatPr defaultColWidth="9.08984375" defaultRowHeight="24" customHeight="1" x14ac:dyDescent="0.7"/>
  <cols>
    <col min="1" max="1" width="38.54296875" style="4" customWidth="1"/>
    <col min="2" max="2" width="1.453125" style="4" customWidth="1"/>
    <col min="3" max="3" width="15.6328125" style="4" customWidth="1"/>
    <col min="4" max="4" width="1.453125" style="4" customWidth="1"/>
    <col min="5" max="5" width="15.6328125" style="4" customWidth="1"/>
    <col min="6" max="6" width="1.453125" style="4" customWidth="1"/>
    <col min="7" max="7" width="15.6328125" style="4" customWidth="1"/>
    <col min="8" max="8" width="1.453125" style="4" customWidth="1"/>
    <col min="9" max="9" width="15.6328125" style="4" customWidth="1"/>
    <col min="10" max="10" width="1.453125" style="4" customWidth="1"/>
    <col min="11" max="11" width="15.6328125" style="4" customWidth="1"/>
    <col min="12" max="12" width="1.453125" style="4" customWidth="1"/>
    <col min="13" max="13" width="17.08984375" style="4" customWidth="1"/>
    <col min="14" max="14" width="1.453125" style="4" customWidth="1"/>
    <col min="15" max="15" width="17.08984375" style="4" customWidth="1"/>
    <col min="16" max="16" width="1.453125" style="4" customWidth="1"/>
    <col min="17" max="17" width="15.6328125" style="4" customWidth="1"/>
    <col min="18" max="18" width="1.453125" style="4" customWidth="1"/>
    <col min="19" max="19" width="9.08984375" style="4"/>
    <col min="20" max="20" width="17.36328125" style="4" bestFit="1" customWidth="1"/>
    <col min="21" max="21" width="9.08984375" style="4"/>
    <col min="22" max="22" width="16.453125" style="4" bestFit="1" customWidth="1"/>
    <col min="23" max="16384" width="9.08984375" style="4"/>
  </cols>
  <sheetData>
    <row r="1" spans="1:17" ht="24" customHeight="1" x14ac:dyDescent="0.7">
      <c r="A1" s="3" t="s">
        <v>134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24" customHeight="1" x14ac:dyDescent="0.7">
      <c r="A2" s="3" t="s">
        <v>41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24" customHeight="1" x14ac:dyDescent="0.7">
      <c r="A3" s="3" t="s">
        <v>158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24" customHeight="1" x14ac:dyDescent="0.7">
      <c r="Q4" s="33" t="s">
        <v>118</v>
      </c>
    </row>
    <row r="5" spans="1:17" ht="24" customHeight="1" x14ac:dyDescent="0.7">
      <c r="C5" s="59" t="s">
        <v>0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</row>
    <row r="6" spans="1:17" ht="24" customHeight="1" x14ac:dyDescent="0.7">
      <c r="C6" s="7"/>
      <c r="D6" s="7"/>
      <c r="E6" s="7"/>
      <c r="F6" s="7"/>
      <c r="G6" s="31"/>
      <c r="H6" s="31"/>
      <c r="I6" s="7"/>
      <c r="J6" s="7"/>
      <c r="K6" s="7"/>
      <c r="L6" s="7"/>
      <c r="M6" s="61" t="s">
        <v>55</v>
      </c>
      <c r="N6" s="61"/>
      <c r="O6" s="61"/>
      <c r="P6" s="7"/>
      <c r="Q6" s="7"/>
    </row>
    <row r="7" spans="1:17" ht="24" customHeight="1" x14ac:dyDescent="0.7">
      <c r="C7" s="7"/>
      <c r="D7" s="7"/>
      <c r="E7" s="7"/>
      <c r="F7" s="7"/>
      <c r="G7" s="7"/>
      <c r="H7" s="7"/>
      <c r="I7" s="7"/>
      <c r="J7" s="7"/>
      <c r="K7" s="7"/>
      <c r="L7" s="7"/>
      <c r="M7" s="1" t="s">
        <v>64</v>
      </c>
      <c r="N7" s="7"/>
      <c r="O7" s="7"/>
      <c r="P7" s="7"/>
      <c r="Q7" s="7"/>
    </row>
    <row r="8" spans="1:17" ht="24" customHeight="1" x14ac:dyDescent="0.7">
      <c r="C8" s="7"/>
      <c r="D8" s="7"/>
      <c r="E8" s="7"/>
      <c r="F8" s="7"/>
      <c r="G8" s="7"/>
      <c r="H8" s="7"/>
      <c r="I8" s="7"/>
      <c r="J8" s="7"/>
      <c r="K8" s="7"/>
      <c r="L8" s="7"/>
      <c r="M8" s="35" t="s">
        <v>63</v>
      </c>
      <c r="N8" s="7"/>
      <c r="O8" s="7"/>
      <c r="P8" s="7"/>
      <c r="Q8" s="7"/>
    </row>
    <row r="9" spans="1:17" ht="24" customHeight="1" x14ac:dyDescent="0.7">
      <c r="C9" s="1"/>
      <c r="D9" s="1"/>
      <c r="E9" s="1"/>
      <c r="F9" s="1"/>
      <c r="G9" s="1" t="s">
        <v>81</v>
      </c>
      <c r="H9" s="7"/>
      <c r="I9" s="60" t="s">
        <v>21</v>
      </c>
      <c r="J9" s="60"/>
      <c r="K9" s="60"/>
      <c r="L9" s="2"/>
      <c r="M9" s="1" t="s">
        <v>84</v>
      </c>
      <c r="N9" s="7"/>
      <c r="O9" s="1" t="s">
        <v>43</v>
      </c>
      <c r="P9" s="7"/>
      <c r="Q9" s="1"/>
    </row>
    <row r="10" spans="1:17" ht="24" customHeight="1" x14ac:dyDescent="0.7">
      <c r="C10" s="1" t="s">
        <v>135</v>
      </c>
      <c r="D10" s="1"/>
      <c r="E10" s="1" t="s">
        <v>78</v>
      </c>
      <c r="F10" s="1"/>
      <c r="G10" s="1" t="s">
        <v>83</v>
      </c>
      <c r="H10" s="2"/>
      <c r="I10" s="1"/>
      <c r="J10" s="1"/>
      <c r="K10" s="1" t="s">
        <v>42</v>
      </c>
      <c r="L10" s="2"/>
      <c r="M10" s="1" t="s">
        <v>61</v>
      </c>
      <c r="N10" s="2"/>
      <c r="O10" s="1" t="s">
        <v>97</v>
      </c>
      <c r="P10" s="1"/>
      <c r="Q10" s="1" t="s">
        <v>43</v>
      </c>
    </row>
    <row r="11" spans="1:17" ht="24" customHeight="1" x14ac:dyDescent="0.7">
      <c r="C11" s="35" t="s">
        <v>105</v>
      </c>
      <c r="D11" s="2"/>
      <c r="E11" s="35" t="s">
        <v>79</v>
      </c>
      <c r="F11" s="1"/>
      <c r="G11" s="35" t="s">
        <v>82</v>
      </c>
      <c r="H11" s="2"/>
      <c r="I11" s="35" t="s">
        <v>80</v>
      </c>
      <c r="J11" s="1"/>
      <c r="K11" s="35" t="s">
        <v>185</v>
      </c>
      <c r="L11" s="2"/>
      <c r="M11" s="35" t="s">
        <v>62</v>
      </c>
      <c r="N11" s="2"/>
      <c r="O11" s="35" t="s">
        <v>96</v>
      </c>
      <c r="P11" s="1"/>
      <c r="Q11" s="35" t="s">
        <v>17</v>
      </c>
    </row>
    <row r="12" spans="1:17" ht="24" customHeight="1" x14ac:dyDescent="0.7">
      <c r="A12" s="3" t="s">
        <v>139</v>
      </c>
      <c r="C12" s="8">
        <v>347105404</v>
      </c>
      <c r="D12" s="8"/>
      <c r="E12" s="8">
        <v>3633007963</v>
      </c>
      <c r="F12" s="8"/>
      <c r="G12" s="8">
        <v>-152365167</v>
      </c>
      <c r="H12" s="8"/>
      <c r="I12" s="8">
        <v>51970000</v>
      </c>
      <c r="J12" s="8"/>
      <c r="K12" s="8">
        <v>-2481891948</v>
      </c>
      <c r="L12" s="8"/>
      <c r="M12" s="8">
        <v>-61261</v>
      </c>
      <c r="N12" s="8"/>
      <c r="O12" s="8">
        <f t="shared" ref="O12:O14" si="0">SUM(M12)</f>
        <v>-61261</v>
      </c>
      <c r="P12" s="8"/>
      <c r="Q12" s="8">
        <f t="shared" ref="Q12:Q17" si="1">SUM(O12,C12:K12)</f>
        <v>1397764991</v>
      </c>
    </row>
    <row r="13" spans="1:17" ht="24" customHeight="1" x14ac:dyDescent="0.7">
      <c r="A13" s="4" t="s">
        <v>137</v>
      </c>
      <c r="C13" s="46">
        <v>0</v>
      </c>
      <c r="D13" s="8"/>
      <c r="E13" s="46">
        <v>0</v>
      </c>
      <c r="F13" s="8"/>
      <c r="G13" s="46">
        <v>0</v>
      </c>
      <c r="H13" s="8"/>
      <c r="I13" s="46">
        <v>0</v>
      </c>
      <c r="J13" s="8"/>
      <c r="K13" s="46">
        <f>SUM('PL&amp;CF'!G24)</f>
        <v>69327697</v>
      </c>
      <c r="L13" s="8"/>
      <c r="M13" s="46">
        <v>0</v>
      </c>
      <c r="N13" s="8"/>
      <c r="O13" s="46">
        <f t="shared" si="0"/>
        <v>0</v>
      </c>
      <c r="P13" s="8"/>
      <c r="Q13" s="46">
        <f t="shared" si="1"/>
        <v>69327697</v>
      </c>
    </row>
    <row r="14" spans="1:17" ht="24" customHeight="1" x14ac:dyDescent="0.7">
      <c r="A14" s="4" t="s">
        <v>119</v>
      </c>
      <c r="C14" s="47">
        <v>0</v>
      </c>
      <c r="D14" s="8"/>
      <c r="E14" s="47">
        <v>0</v>
      </c>
      <c r="F14" s="8"/>
      <c r="G14" s="47">
        <v>0</v>
      </c>
      <c r="H14" s="8"/>
      <c r="I14" s="47">
        <v>0</v>
      </c>
      <c r="J14" s="8"/>
      <c r="K14" s="47">
        <f>SUM('PL&amp;CF'!G30)</f>
        <v>15305206</v>
      </c>
      <c r="L14" s="8"/>
      <c r="M14" s="47">
        <v>0</v>
      </c>
      <c r="N14" s="8"/>
      <c r="O14" s="47">
        <f t="shared" si="0"/>
        <v>0</v>
      </c>
      <c r="P14" s="8"/>
      <c r="Q14" s="47">
        <f t="shared" si="1"/>
        <v>15305206</v>
      </c>
    </row>
    <row r="15" spans="1:17" ht="24" customHeight="1" x14ac:dyDescent="0.7">
      <c r="A15" s="4" t="s">
        <v>120</v>
      </c>
      <c r="C15" s="32">
        <f>SUM(C13:C14)</f>
        <v>0</v>
      </c>
      <c r="D15" s="8"/>
      <c r="E15" s="32">
        <f>SUM(E13:E14)</f>
        <v>0</v>
      </c>
      <c r="F15" s="8"/>
      <c r="G15" s="32">
        <f>SUM(G13:G14)</f>
        <v>0</v>
      </c>
      <c r="H15" s="8"/>
      <c r="I15" s="32">
        <f>SUM(I13:I14)</f>
        <v>0</v>
      </c>
      <c r="J15" s="8"/>
      <c r="K15" s="32">
        <f>SUM(K13:K14)</f>
        <v>84632903</v>
      </c>
      <c r="L15" s="8"/>
      <c r="M15" s="32">
        <f>SUM(M13:M14)</f>
        <v>0</v>
      </c>
      <c r="N15" s="8"/>
      <c r="O15" s="32">
        <f t="shared" ref="O15" si="2">SUM(M15)</f>
        <v>0</v>
      </c>
      <c r="P15" s="8"/>
      <c r="Q15" s="32">
        <f t="shared" si="1"/>
        <v>84632903</v>
      </c>
    </row>
    <row r="16" spans="1:17" ht="24" customHeight="1" x14ac:dyDescent="0.7">
      <c r="A16" s="4" t="s">
        <v>141</v>
      </c>
      <c r="C16" s="8">
        <v>0</v>
      </c>
      <c r="D16" s="8"/>
      <c r="E16" s="8">
        <v>0</v>
      </c>
      <c r="F16" s="8"/>
      <c r="G16" s="8">
        <v>60618627</v>
      </c>
      <c r="H16" s="8"/>
      <c r="I16" s="8">
        <v>0</v>
      </c>
      <c r="J16" s="8"/>
      <c r="K16" s="8">
        <f>-G16</f>
        <v>-60618627</v>
      </c>
      <c r="L16" s="8"/>
      <c r="M16" s="8">
        <v>61261</v>
      </c>
      <c r="N16" s="8"/>
      <c r="O16" s="8">
        <f>SUM(M16)</f>
        <v>61261</v>
      </c>
      <c r="P16" s="8"/>
      <c r="Q16" s="8">
        <f t="shared" si="1"/>
        <v>61261</v>
      </c>
    </row>
    <row r="17" spans="1:22" ht="24" customHeight="1" thickBot="1" x14ac:dyDescent="0.75">
      <c r="A17" s="3" t="s">
        <v>140</v>
      </c>
      <c r="C17" s="10">
        <f>SUM(C12,C15:C16)</f>
        <v>347105404</v>
      </c>
      <c r="D17" s="8"/>
      <c r="E17" s="10">
        <f>SUM(E12,E15:E16)</f>
        <v>3633007963</v>
      </c>
      <c r="F17" s="8"/>
      <c r="G17" s="10">
        <f>SUM(G12,G15:G16)</f>
        <v>-91746540</v>
      </c>
      <c r="H17" s="8"/>
      <c r="I17" s="10">
        <f>SUM(I12,I15:I16)</f>
        <v>51970000</v>
      </c>
      <c r="J17" s="8"/>
      <c r="K17" s="10">
        <f>SUM(K12,K15:K16)</f>
        <v>-2457877672</v>
      </c>
      <c r="L17" s="8"/>
      <c r="M17" s="10">
        <f>SUM(M12,M15:M16)</f>
        <v>0</v>
      </c>
      <c r="N17" s="8"/>
      <c r="O17" s="10">
        <f>SUM(M17)</f>
        <v>0</v>
      </c>
      <c r="P17" s="8"/>
      <c r="Q17" s="10">
        <f t="shared" si="1"/>
        <v>1482459155</v>
      </c>
    </row>
    <row r="18" spans="1:22" ht="24" customHeight="1" thickTop="1" x14ac:dyDescent="0.7">
      <c r="A18" s="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30">
        <f>SUM(BS!H77,-Q17)</f>
        <v>0</v>
      </c>
    </row>
    <row r="19" spans="1:22" ht="24" customHeight="1" x14ac:dyDescent="0.7">
      <c r="A19" s="3" t="s">
        <v>159</v>
      </c>
      <c r="C19" s="8">
        <f>SUM(C17)</f>
        <v>347105404</v>
      </c>
      <c r="D19" s="8"/>
      <c r="E19" s="8">
        <f>SUM(E17)</f>
        <v>3633007963</v>
      </c>
      <c r="F19" s="8"/>
      <c r="G19" s="8">
        <f>SUM(G17)</f>
        <v>-91746540</v>
      </c>
      <c r="H19" s="8"/>
      <c r="I19" s="8">
        <f>SUM(I17)</f>
        <v>51970000</v>
      </c>
      <c r="J19" s="8"/>
      <c r="K19" s="8">
        <f>SUM(K17)</f>
        <v>-2457877672</v>
      </c>
      <c r="L19" s="8"/>
      <c r="M19" s="8">
        <f>SUM(M17)</f>
        <v>0</v>
      </c>
      <c r="N19" s="8"/>
      <c r="O19" s="8">
        <f t="shared" ref="O19:O21" si="3">SUM(M19)</f>
        <v>0</v>
      </c>
      <c r="P19" s="8"/>
      <c r="Q19" s="8">
        <f t="shared" ref="Q19" si="4">SUM(O19,C19:K19)</f>
        <v>1482459155</v>
      </c>
    </row>
    <row r="20" spans="1:22" ht="24" customHeight="1" x14ac:dyDescent="0.7">
      <c r="A20" s="4" t="s">
        <v>182</v>
      </c>
      <c r="C20" s="46">
        <v>0</v>
      </c>
      <c r="D20" s="8"/>
      <c r="E20" s="46">
        <v>0</v>
      </c>
      <c r="F20" s="8"/>
      <c r="G20" s="46">
        <v>0</v>
      </c>
      <c r="H20" s="8"/>
      <c r="I20" s="46">
        <v>0</v>
      </c>
      <c r="J20" s="8"/>
      <c r="K20" s="46">
        <f>SUM('PL&amp;CF'!E24)</f>
        <v>-255137892</v>
      </c>
      <c r="L20" s="8"/>
      <c r="M20" s="46">
        <v>0</v>
      </c>
      <c r="N20" s="8"/>
      <c r="O20" s="46">
        <f t="shared" si="3"/>
        <v>0</v>
      </c>
      <c r="P20" s="8"/>
      <c r="Q20" s="46">
        <f t="shared" ref="Q20:Q22" si="5">SUM(O20,C20:K20)</f>
        <v>-255137892</v>
      </c>
    </row>
    <row r="21" spans="1:22" ht="24" customHeight="1" x14ac:dyDescent="0.7">
      <c r="A21" s="4" t="s">
        <v>120</v>
      </c>
      <c r="C21" s="32">
        <f>SUM(C20:C20)</f>
        <v>0</v>
      </c>
      <c r="D21" s="8"/>
      <c r="E21" s="32">
        <f>SUM(E20:E20)</f>
        <v>0</v>
      </c>
      <c r="F21" s="8"/>
      <c r="G21" s="32">
        <f>SUM(G20:G20)</f>
        <v>0</v>
      </c>
      <c r="H21" s="8"/>
      <c r="I21" s="32">
        <f>SUM(I20:I20)</f>
        <v>0</v>
      </c>
      <c r="J21" s="8"/>
      <c r="K21" s="32">
        <f>SUM(K20:K20)</f>
        <v>-255137892</v>
      </c>
      <c r="L21" s="8"/>
      <c r="M21" s="32">
        <f>SUM(M20:M20)</f>
        <v>0</v>
      </c>
      <c r="N21" s="8"/>
      <c r="O21" s="32">
        <f t="shared" si="3"/>
        <v>0</v>
      </c>
      <c r="P21" s="8"/>
      <c r="Q21" s="32">
        <f t="shared" si="5"/>
        <v>-255137892</v>
      </c>
    </row>
    <row r="22" spans="1:22" ht="24" customHeight="1" thickBot="1" x14ac:dyDescent="0.75">
      <c r="A22" s="3" t="s">
        <v>160</v>
      </c>
      <c r="C22" s="10">
        <f>SUM(C19,C21:C21)</f>
        <v>347105404</v>
      </c>
      <c r="D22" s="8"/>
      <c r="E22" s="10">
        <f>SUM(E19,E21:E21)</f>
        <v>3633007963</v>
      </c>
      <c r="F22" s="8"/>
      <c r="G22" s="10">
        <f>SUM(G19,G21:G21)</f>
        <v>-91746540</v>
      </c>
      <c r="H22" s="8"/>
      <c r="I22" s="10">
        <f>SUM(I19,I21:I21)</f>
        <v>51970000</v>
      </c>
      <c r="J22" s="8"/>
      <c r="K22" s="10">
        <f>SUM(K19,K21:K21)</f>
        <v>-2713015564</v>
      </c>
      <c r="L22" s="8"/>
      <c r="M22" s="10">
        <f>SUM(M19,M21:M21)</f>
        <v>0</v>
      </c>
      <c r="N22" s="8"/>
      <c r="O22" s="10">
        <f>SUM(M22)</f>
        <v>0</v>
      </c>
      <c r="P22" s="8"/>
      <c r="Q22" s="10">
        <f t="shared" si="5"/>
        <v>1227321263</v>
      </c>
      <c r="T22" s="36"/>
      <c r="V22" s="36"/>
    </row>
    <row r="23" spans="1:22" ht="24" customHeight="1" thickTop="1" x14ac:dyDescent="0.7"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26">
        <f>SUM(BS!F77,-Q22)</f>
        <v>0</v>
      </c>
      <c r="T23" s="42"/>
      <c r="V23" s="42"/>
    </row>
    <row r="24" spans="1:22" ht="24" customHeight="1" x14ac:dyDescent="0.7">
      <c r="A24" s="4" t="s">
        <v>121</v>
      </c>
    </row>
  </sheetData>
  <mergeCells count="3">
    <mergeCell ref="C5:Q5"/>
    <mergeCell ref="I9:K9"/>
    <mergeCell ref="M6:O6"/>
  </mergeCells>
  <pageMargins left="0.52" right="0.39370078740157499" top="0.90551181102362199" bottom="0.31496062992126" header="0.31496062992126" footer="0.31496062992126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L20"/>
  <sheetViews>
    <sheetView showGridLines="0" view="pageBreakPreview" zoomScaleNormal="100" zoomScaleSheetLayoutView="100" workbookViewId="0">
      <selection activeCell="D75" sqref="D75"/>
    </sheetView>
  </sheetViews>
  <sheetFormatPr defaultColWidth="9.08984375" defaultRowHeight="24" customHeight="1" x14ac:dyDescent="0.7"/>
  <cols>
    <col min="1" max="1" width="52.90625" style="4" customWidth="1"/>
    <col min="2" max="2" width="1.6328125" style="4" customWidth="1"/>
    <col min="3" max="3" width="17.08984375" style="4" customWidth="1"/>
    <col min="4" max="4" width="1.6328125" style="4" customWidth="1"/>
    <col min="5" max="5" width="17.08984375" style="4" customWidth="1"/>
    <col min="6" max="6" width="1.6328125" style="4" customWidth="1"/>
    <col min="7" max="7" width="17.08984375" style="4" customWidth="1"/>
    <col min="8" max="8" width="1.6328125" style="4" customWidth="1"/>
    <col min="9" max="9" width="17.08984375" style="4" customWidth="1"/>
    <col min="10" max="10" width="1.6328125" style="4" customWidth="1"/>
    <col min="11" max="11" width="17.08984375" style="4" customWidth="1"/>
    <col min="12" max="12" width="1.6328125" style="4" customWidth="1"/>
    <col min="13" max="16384" width="9.08984375" style="4"/>
  </cols>
  <sheetData>
    <row r="1" spans="1:12" ht="24" customHeight="1" x14ac:dyDescent="0.7">
      <c r="A1" s="3" t="s">
        <v>134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2" ht="24" customHeight="1" x14ac:dyDescent="0.7">
      <c r="A2" s="3" t="s">
        <v>65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ht="24" customHeight="1" x14ac:dyDescent="0.7">
      <c r="A3" s="3" t="s">
        <v>158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24" customHeight="1" x14ac:dyDescent="0.7">
      <c r="K4" s="33" t="s">
        <v>118</v>
      </c>
    </row>
    <row r="5" spans="1:12" ht="24" customHeight="1" x14ac:dyDescent="0.7">
      <c r="C5" s="59" t="s">
        <v>1</v>
      </c>
      <c r="D5" s="59"/>
      <c r="E5" s="59"/>
      <c r="F5" s="59"/>
      <c r="G5" s="59"/>
      <c r="H5" s="59"/>
      <c r="I5" s="59"/>
      <c r="J5" s="59"/>
      <c r="K5" s="59"/>
    </row>
    <row r="6" spans="1:12" ht="24" customHeight="1" x14ac:dyDescent="0.7">
      <c r="C6" s="1"/>
      <c r="D6" s="1"/>
      <c r="E6" s="1"/>
      <c r="F6" s="1"/>
      <c r="G6" s="61" t="s">
        <v>21</v>
      </c>
      <c r="H6" s="61"/>
      <c r="I6" s="61"/>
      <c r="J6" s="1"/>
      <c r="K6" s="1"/>
    </row>
    <row r="7" spans="1:12" ht="24" customHeight="1" x14ac:dyDescent="0.7">
      <c r="C7" s="2" t="s">
        <v>135</v>
      </c>
      <c r="D7" s="1"/>
      <c r="E7" s="1" t="s">
        <v>78</v>
      </c>
      <c r="F7" s="1"/>
      <c r="G7" s="1"/>
      <c r="H7" s="1"/>
      <c r="I7" s="1" t="s">
        <v>42</v>
      </c>
      <c r="J7" s="1"/>
      <c r="K7" s="1" t="s">
        <v>43</v>
      </c>
    </row>
    <row r="8" spans="1:12" ht="24" customHeight="1" x14ac:dyDescent="0.7">
      <c r="C8" s="57" t="s">
        <v>105</v>
      </c>
      <c r="D8" s="1"/>
      <c r="E8" s="35" t="s">
        <v>79</v>
      </c>
      <c r="F8" s="1"/>
      <c r="G8" s="35" t="s">
        <v>80</v>
      </c>
      <c r="H8" s="2"/>
      <c r="I8" s="41" t="s">
        <v>185</v>
      </c>
      <c r="J8" s="1"/>
      <c r="K8" s="35" t="s">
        <v>17</v>
      </c>
    </row>
    <row r="9" spans="1:12" ht="24" customHeight="1" x14ac:dyDescent="0.7">
      <c r="A9" s="3" t="s">
        <v>139</v>
      </c>
      <c r="C9" s="8">
        <v>347105404</v>
      </c>
      <c r="D9" s="8"/>
      <c r="E9" s="8">
        <v>3633007963</v>
      </c>
      <c r="F9" s="8"/>
      <c r="G9" s="8">
        <v>51970000</v>
      </c>
      <c r="H9" s="8"/>
      <c r="I9" s="8">
        <v>98781552</v>
      </c>
      <c r="J9" s="8"/>
      <c r="K9" s="8">
        <f>SUM(C9:I9)</f>
        <v>4130864919</v>
      </c>
    </row>
    <row r="10" spans="1:12" ht="24" customHeight="1" x14ac:dyDescent="0.7">
      <c r="A10" s="4" t="s">
        <v>137</v>
      </c>
      <c r="C10" s="46">
        <v>0</v>
      </c>
      <c r="D10" s="8"/>
      <c r="E10" s="46">
        <v>0</v>
      </c>
      <c r="F10" s="8"/>
      <c r="G10" s="46">
        <v>0</v>
      </c>
      <c r="H10" s="8"/>
      <c r="I10" s="46">
        <f>SUM('PL&amp;CF'!K24)</f>
        <v>4214451</v>
      </c>
      <c r="J10" s="8"/>
      <c r="K10" s="46">
        <f t="shared" ref="K10:K18" si="0">SUM(C10:I10)</f>
        <v>4214451</v>
      </c>
    </row>
    <row r="11" spans="1:12" ht="24" customHeight="1" x14ac:dyDescent="0.7">
      <c r="A11" s="4" t="s">
        <v>119</v>
      </c>
      <c r="C11" s="47">
        <v>0</v>
      </c>
      <c r="D11" s="8"/>
      <c r="E11" s="47">
        <v>0</v>
      </c>
      <c r="F11" s="8"/>
      <c r="G11" s="47">
        <v>0</v>
      </c>
      <c r="H11" s="8"/>
      <c r="I11" s="47">
        <v>9922812</v>
      </c>
      <c r="J11" s="8"/>
      <c r="K11" s="47">
        <f t="shared" ref="K11:K12" si="1">SUM(C11:I11)</f>
        <v>9922812</v>
      </c>
    </row>
    <row r="12" spans="1:12" ht="24" customHeight="1" x14ac:dyDescent="0.7">
      <c r="A12" s="4" t="s">
        <v>120</v>
      </c>
      <c r="C12" s="15">
        <f>SUM(C10:C11)</f>
        <v>0</v>
      </c>
      <c r="D12" s="5"/>
      <c r="E12" s="15">
        <f>SUM(E10:E11)</f>
        <v>0</v>
      </c>
      <c r="F12" s="5"/>
      <c r="G12" s="15">
        <f>SUM(G10:G11)</f>
        <v>0</v>
      </c>
      <c r="H12" s="5"/>
      <c r="I12" s="15">
        <f>SUM(I10:I11)</f>
        <v>14137263</v>
      </c>
      <c r="J12" s="5"/>
      <c r="K12" s="15">
        <f t="shared" si="1"/>
        <v>14137263</v>
      </c>
    </row>
    <row r="13" spans="1:12" ht="24" customHeight="1" thickBot="1" x14ac:dyDescent="0.75">
      <c r="A13" s="3" t="s">
        <v>140</v>
      </c>
      <c r="C13" s="10">
        <f>SUM(C9,C12)</f>
        <v>347105404</v>
      </c>
      <c r="D13" s="8"/>
      <c r="E13" s="10">
        <f>SUM(E9,E12)</f>
        <v>3633007963</v>
      </c>
      <c r="F13" s="8"/>
      <c r="G13" s="10">
        <f>SUM(G9,G12)</f>
        <v>51970000</v>
      </c>
      <c r="H13" s="8"/>
      <c r="I13" s="10">
        <f>SUM(I9,I12)</f>
        <v>112918815</v>
      </c>
      <c r="J13" s="8"/>
      <c r="K13" s="10">
        <f t="shared" ref="K13" si="2">SUM(C13:I13)</f>
        <v>4145002182</v>
      </c>
    </row>
    <row r="14" spans="1:12" ht="24" customHeight="1" thickTop="1" x14ac:dyDescent="0.7">
      <c r="C14" s="5"/>
      <c r="D14" s="5"/>
      <c r="E14" s="5"/>
      <c r="F14" s="5"/>
      <c r="G14" s="5"/>
      <c r="H14" s="5"/>
      <c r="I14" s="5"/>
      <c r="J14" s="5"/>
      <c r="K14" s="26">
        <f>SUM(BS!L77,-K13)</f>
        <v>0</v>
      </c>
    </row>
    <row r="15" spans="1:12" ht="24" customHeight="1" x14ac:dyDescent="0.7">
      <c r="A15" s="3" t="s">
        <v>159</v>
      </c>
      <c r="C15" s="8">
        <f>SUM(C13)</f>
        <v>347105404</v>
      </c>
      <c r="D15" s="8"/>
      <c r="E15" s="8">
        <f>SUM(E13)</f>
        <v>3633007963</v>
      </c>
      <c r="F15" s="8"/>
      <c r="G15" s="8">
        <f>SUM(G13)</f>
        <v>51970000</v>
      </c>
      <c r="H15" s="8"/>
      <c r="I15" s="8">
        <f>SUM(I13)</f>
        <v>112918815</v>
      </c>
      <c r="J15" s="8"/>
      <c r="K15" s="8">
        <f t="shared" si="0"/>
        <v>4145002182</v>
      </c>
    </row>
    <row r="16" spans="1:12" ht="24" customHeight="1" x14ac:dyDescent="0.7">
      <c r="A16" s="4" t="s">
        <v>182</v>
      </c>
      <c r="C16" s="62">
        <v>0</v>
      </c>
      <c r="D16" s="38"/>
      <c r="E16" s="62">
        <v>0</v>
      </c>
      <c r="F16" s="38"/>
      <c r="G16" s="62">
        <v>0</v>
      </c>
      <c r="H16" s="38"/>
      <c r="I16" s="62">
        <f>SUM('PL&amp;CF'!I24)</f>
        <v>-2045656646</v>
      </c>
      <c r="J16" s="8"/>
      <c r="K16" s="63">
        <f t="shared" si="0"/>
        <v>-2045656646</v>
      </c>
    </row>
    <row r="17" spans="1:11" ht="24" customHeight="1" x14ac:dyDescent="0.7">
      <c r="A17" s="4" t="s">
        <v>120</v>
      </c>
      <c r="C17" s="15">
        <f>SUM(C16:C16)</f>
        <v>0</v>
      </c>
      <c r="D17" s="5"/>
      <c r="E17" s="15">
        <f>SUM(E16:E16)</f>
        <v>0</v>
      </c>
      <c r="F17" s="5"/>
      <c r="G17" s="15">
        <f>SUM(G16:G16)</f>
        <v>0</v>
      </c>
      <c r="H17" s="5"/>
      <c r="I17" s="15">
        <f>SUM(I16:I16)</f>
        <v>-2045656646</v>
      </c>
      <c r="J17" s="5"/>
      <c r="K17" s="15">
        <f t="shared" ref="K17" si="3">SUM(C17:I17)</f>
        <v>-2045656646</v>
      </c>
    </row>
    <row r="18" spans="1:11" ht="24" customHeight="1" thickBot="1" x14ac:dyDescent="0.75">
      <c r="A18" s="3" t="s">
        <v>160</v>
      </c>
      <c r="C18" s="10">
        <f>SUM(C15,C17)</f>
        <v>347105404</v>
      </c>
      <c r="D18" s="8"/>
      <c r="E18" s="10">
        <f>SUM(E15,E17)</f>
        <v>3633007963</v>
      </c>
      <c r="F18" s="8"/>
      <c r="G18" s="10">
        <f>SUM(G15,G17)</f>
        <v>51970000</v>
      </c>
      <c r="H18" s="8"/>
      <c r="I18" s="10">
        <f>SUM(I15,I17)</f>
        <v>-1932737831</v>
      </c>
      <c r="J18" s="8"/>
      <c r="K18" s="10">
        <f t="shared" si="0"/>
        <v>2099345536</v>
      </c>
    </row>
    <row r="19" spans="1:11" ht="24" customHeight="1" thickTop="1" x14ac:dyDescent="0.7">
      <c r="C19" s="5"/>
      <c r="D19" s="5"/>
      <c r="E19" s="5"/>
      <c r="F19" s="5"/>
      <c r="G19" s="5"/>
      <c r="H19" s="5"/>
      <c r="I19" s="5"/>
      <c r="J19" s="5"/>
      <c r="K19" s="26">
        <f>SUM(BS!J77,-K18)</f>
        <v>0</v>
      </c>
    </row>
    <row r="20" spans="1:11" ht="24" customHeight="1" x14ac:dyDescent="0.7">
      <c r="A20" s="4" t="s">
        <v>121</v>
      </c>
    </row>
  </sheetData>
  <mergeCells count="2">
    <mergeCell ref="G6:I6"/>
    <mergeCell ref="C5:K5"/>
  </mergeCells>
  <pageMargins left="0.78740157480314998" right="0.39370078740157499" top="0.90551181102362199" bottom="0.31496062992126" header="0.31496062992126" footer="0.31496062992126"/>
  <pageSetup paperSize="9" scale="90" orientation="landscape" r:id="rId1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39706</vt:lpwstr>
  </property>
  <property fmtid="{D5CDD505-2E9C-101B-9397-08002B2CF9AE}" pid="4" name="OptimizationTime">
    <vt:lpwstr>20240216_1425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CE1</vt:lpstr>
      <vt:lpstr>CE2</vt:lpstr>
      <vt:lpstr>BS!Print_Area</vt:lpstr>
      <vt:lpstr>'CE1'!Print_Area</vt:lpstr>
      <vt:lpstr>'CE2'!Print_Area</vt:lpstr>
      <vt:lpstr>'PL&amp;CF'!Print_Area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</dc:creator>
  <cp:lastModifiedBy>Sasivimol Tiposot</cp:lastModifiedBy>
  <cp:lastPrinted>2024-02-15T20:10:18Z</cp:lastPrinted>
  <dcterms:created xsi:type="dcterms:W3CDTF">2010-05-08T13:48:48Z</dcterms:created>
  <dcterms:modified xsi:type="dcterms:W3CDTF">2024-02-16T07:20:26Z</dcterms:modified>
</cp:coreProperties>
</file>